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am\Nam 2022\Ke hoach\"/>
    </mc:Choice>
  </mc:AlternateContent>
  <bookViews>
    <workbookView xWindow="1860" yWindow="0" windowWidth="19200" windowHeight="7395" tabRatio="712" activeTab="3"/>
  </bookViews>
  <sheets>
    <sheet name="Sheet1" sheetId="8" r:id="rId1"/>
    <sheet name="Bieu số 1 - KT" sheetId="9" r:id="rId2"/>
    <sheet name="Biểu số 2-KT" sheetId="2" r:id="rId3"/>
    <sheet name="Biểu số 3-XH" sheetId="3" r:id="rId4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đ" hidden="1">{"'Sheet1'!$L$16"}</definedName>
    <definedName name="gkgk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nhucauvonngoaiKH" hidden="1">{"'Sheet1'!$L$16"}</definedName>
    <definedName name="_xlnm.Print_Area" localSheetId="2">'Biểu số 2-KT'!$A$1:$K$201</definedName>
    <definedName name="_xlnm.Print_Area" localSheetId="3">'Biểu số 3-XH'!$A$1:$K$51</definedName>
    <definedName name="_xlnm.Print_Titles" localSheetId="2">'Biểu số 2-KT'!$5:$6</definedName>
    <definedName name="_xlnm.Print_Titles" localSheetId="3">'Biểu số 3-XH'!$5:$6</definedName>
    <definedName name="TaxTV">10%</definedName>
    <definedName name="TaxXL">5%</definedName>
    <definedName name="VonXSKT" hidden="1">{"'Sheet1'!$L$16"}</definedName>
    <definedName name="XNK" hidden="1">{"'Sheet1'!$L$16"}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9" l="1"/>
  <c r="H51" i="9"/>
  <c r="H50" i="9"/>
  <c r="I46" i="9"/>
  <c r="J46" i="9" s="1"/>
  <c r="H46" i="9"/>
  <c r="G46" i="9"/>
  <c r="J45" i="9"/>
  <c r="H45" i="9"/>
  <c r="G45" i="9"/>
  <c r="J44" i="9"/>
  <c r="H44" i="9"/>
  <c r="G44" i="9"/>
  <c r="G41" i="9"/>
  <c r="H41" i="9" s="1"/>
  <c r="G40" i="9"/>
  <c r="J40" i="9" s="1"/>
  <c r="G39" i="9"/>
  <c r="H39" i="9" s="1"/>
  <c r="G38" i="9"/>
  <c r="J38" i="9" s="1"/>
  <c r="D34" i="9"/>
  <c r="H33" i="9"/>
  <c r="G33" i="9"/>
  <c r="H32" i="9"/>
  <c r="G32" i="9"/>
  <c r="H30" i="9"/>
  <c r="G30" i="9"/>
  <c r="E27" i="9"/>
  <c r="G27" i="9" s="1"/>
  <c r="D27" i="9"/>
  <c r="H27" i="9" s="1"/>
  <c r="H25" i="9"/>
  <c r="G25" i="9"/>
  <c r="H23" i="9"/>
  <c r="G23" i="9"/>
  <c r="H21" i="9"/>
  <c r="G21" i="9"/>
  <c r="H20" i="9"/>
  <c r="G20" i="9"/>
  <c r="J17" i="9"/>
  <c r="H17" i="9"/>
  <c r="G17" i="9"/>
  <c r="J12" i="9"/>
  <c r="H12" i="9"/>
  <c r="G12" i="9"/>
  <c r="J11" i="9"/>
  <c r="H11" i="9"/>
  <c r="G11" i="9"/>
  <c r="J10" i="9"/>
  <c r="H10" i="9"/>
  <c r="G10" i="9"/>
  <c r="F16" i="9" s="1"/>
  <c r="J9" i="9"/>
  <c r="H9" i="9"/>
  <c r="G9" i="9"/>
  <c r="F15" i="9" s="1"/>
  <c r="J8" i="9"/>
  <c r="H8" i="9"/>
  <c r="G8" i="9"/>
  <c r="F14" i="9" s="1"/>
  <c r="J7" i="9"/>
  <c r="H7" i="9"/>
  <c r="G7" i="9"/>
  <c r="H40" i="9" l="1"/>
  <c r="H38" i="9"/>
  <c r="H15" i="9"/>
  <c r="J15" i="9"/>
  <c r="G15" i="9"/>
  <c r="H14" i="9"/>
  <c r="J14" i="9"/>
  <c r="G14" i="9"/>
  <c r="H16" i="9"/>
  <c r="J16" i="9"/>
  <c r="G16" i="9"/>
  <c r="J39" i="9"/>
  <c r="J41" i="9"/>
  <c r="J163" i="2" l="1"/>
  <c r="H163" i="2"/>
  <c r="G163" i="2"/>
  <c r="J162" i="2"/>
  <c r="H162" i="2"/>
  <c r="G162" i="2"/>
  <c r="J161" i="2"/>
  <c r="H161" i="2"/>
  <c r="G161" i="2"/>
  <c r="I160" i="2"/>
  <c r="J160" i="2" s="1"/>
  <c r="F160" i="2"/>
  <c r="E160" i="2"/>
  <c r="D160" i="2"/>
  <c r="H158" i="2"/>
  <c r="G158" i="2"/>
  <c r="J157" i="2"/>
  <c r="H157" i="2"/>
  <c r="G157" i="2"/>
  <c r="G154" i="2" s="1"/>
  <c r="J156" i="2"/>
  <c r="H156" i="2"/>
  <c r="G156" i="2"/>
  <c r="I154" i="2"/>
  <c r="F154" i="2"/>
  <c r="E154" i="2"/>
  <c r="D154" i="2"/>
  <c r="J94" i="2"/>
  <c r="H94" i="2"/>
  <c r="I93" i="2"/>
  <c r="F93" i="2"/>
  <c r="D93" i="2"/>
  <c r="J92" i="2"/>
  <c r="H92" i="2"/>
  <c r="E92" i="2"/>
  <c r="G92" i="2" s="1"/>
  <c r="J91" i="2"/>
  <c r="H91" i="2"/>
  <c r="E91" i="2"/>
  <c r="G91" i="2" s="1"/>
  <c r="I76" i="2"/>
  <c r="E51" i="2"/>
  <c r="H154" i="2" l="1"/>
  <c r="J154" i="2"/>
  <c r="H93" i="2"/>
  <c r="E153" i="2"/>
  <c r="J93" i="2"/>
  <c r="D153" i="2"/>
  <c r="H160" i="2"/>
  <c r="I153" i="2"/>
  <c r="G160" i="2"/>
  <c r="F153" i="2"/>
  <c r="J153" i="2" l="1"/>
  <c r="G153" i="2"/>
  <c r="H153" i="2"/>
  <c r="J9" i="3" l="1"/>
  <c r="J10" i="3"/>
  <c r="J8" i="3"/>
  <c r="H9" i="3"/>
  <c r="H10" i="3"/>
  <c r="H8" i="3"/>
  <c r="G9" i="3"/>
  <c r="G10" i="3"/>
  <c r="G8" i="3"/>
  <c r="H18" i="3" l="1"/>
  <c r="H19" i="3"/>
  <c r="H20" i="3"/>
  <c r="H21" i="3"/>
  <c r="H16" i="3"/>
  <c r="H17" i="3"/>
  <c r="H15" i="3"/>
  <c r="G19" i="3"/>
  <c r="G20" i="3"/>
  <c r="G21" i="3"/>
  <c r="G24" i="3"/>
  <c r="G16" i="3"/>
  <c r="G17" i="3"/>
  <c r="G18" i="3"/>
  <c r="G15" i="3"/>
  <c r="J24" i="2" l="1"/>
  <c r="J25" i="2"/>
  <c r="J26" i="2"/>
  <c r="J29" i="2"/>
  <c r="J30" i="2"/>
  <c r="J31" i="2"/>
  <c r="J34" i="2"/>
  <c r="J35" i="2"/>
  <c r="J36" i="2"/>
  <c r="J39" i="2"/>
  <c r="J40" i="2"/>
  <c r="J41" i="2"/>
  <c r="J44" i="2"/>
  <c r="J45" i="2"/>
  <c r="J46" i="2"/>
  <c r="J55" i="2"/>
  <c r="J56" i="2"/>
  <c r="J57" i="2"/>
  <c r="J60" i="2"/>
  <c r="J61" i="2"/>
  <c r="J62" i="2"/>
  <c r="J65" i="2"/>
  <c r="J66" i="2"/>
  <c r="J67" i="2"/>
  <c r="J70" i="2"/>
  <c r="J71" i="2"/>
  <c r="J72" i="2"/>
  <c r="J81" i="2"/>
  <c r="J82" i="2"/>
  <c r="J83" i="2"/>
  <c r="J86" i="2"/>
  <c r="J87" i="2"/>
  <c r="J88" i="2"/>
  <c r="J97" i="2"/>
  <c r="J98" i="2"/>
  <c r="J99" i="2"/>
  <c r="J102" i="2"/>
  <c r="J103" i="2"/>
  <c r="J104" i="2"/>
  <c r="J107" i="2"/>
  <c r="J108" i="2"/>
  <c r="J109" i="2"/>
  <c r="J112" i="2"/>
  <c r="J113" i="2"/>
  <c r="J114" i="2"/>
  <c r="J116" i="2"/>
  <c r="J118" i="2"/>
  <c r="J121" i="2"/>
  <c r="J124" i="2"/>
  <c r="J125" i="2"/>
  <c r="J127" i="2"/>
  <c r="J137" i="2"/>
  <c r="J138" i="2"/>
  <c r="J139" i="2"/>
  <c r="J141" i="2"/>
  <c r="J142" i="2"/>
  <c r="J143" i="2"/>
  <c r="J145" i="2"/>
  <c r="J146" i="2"/>
  <c r="J147" i="2"/>
  <c r="J148" i="2"/>
  <c r="J150" i="2"/>
  <c r="J151" i="2"/>
  <c r="J23" i="2"/>
  <c r="H24" i="2"/>
  <c r="H25" i="2"/>
  <c r="H26" i="2"/>
  <c r="H29" i="2"/>
  <c r="H30" i="2"/>
  <c r="H31" i="2"/>
  <c r="H34" i="2"/>
  <c r="H35" i="2"/>
  <c r="H36" i="2"/>
  <c r="H39" i="2"/>
  <c r="H40" i="2"/>
  <c r="H41" i="2"/>
  <c r="H44" i="2"/>
  <c r="H45" i="2"/>
  <c r="H46" i="2"/>
  <c r="H55" i="2"/>
  <c r="H56" i="2"/>
  <c r="H60" i="2"/>
  <c r="H61" i="2"/>
  <c r="H62" i="2"/>
  <c r="H65" i="2"/>
  <c r="H66" i="2"/>
  <c r="H70" i="2"/>
  <c r="H71" i="2"/>
  <c r="H77" i="2"/>
  <c r="H86" i="2"/>
  <c r="H87" i="2"/>
  <c r="H97" i="2"/>
  <c r="H98" i="2"/>
  <c r="H102" i="2"/>
  <c r="H103" i="2"/>
  <c r="H107" i="2"/>
  <c r="H108" i="2"/>
  <c r="H112" i="2"/>
  <c r="H113" i="2"/>
  <c r="H116" i="2"/>
  <c r="H118" i="2"/>
  <c r="H121" i="2"/>
  <c r="H124" i="2"/>
  <c r="H125" i="2"/>
  <c r="H127" i="2"/>
  <c r="H137" i="2"/>
  <c r="H138" i="2"/>
  <c r="H139" i="2"/>
  <c r="H141" i="2"/>
  <c r="H142" i="2"/>
  <c r="H143" i="2"/>
  <c r="H145" i="2"/>
  <c r="H146" i="2"/>
  <c r="H147" i="2"/>
  <c r="H148" i="2"/>
  <c r="H151" i="2"/>
  <c r="H23" i="2"/>
  <c r="G24" i="2"/>
  <c r="G25" i="2"/>
  <c r="G26" i="2"/>
  <c r="G29" i="2"/>
  <c r="G30" i="2"/>
  <c r="G31" i="2"/>
  <c r="G34" i="2"/>
  <c r="G35" i="2"/>
  <c r="G36" i="2"/>
  <c r="G39" i="2"/>
  <c r="G40" i="2"/>
  <c r="G41" i="2"/>
  <c r="G44" i="2"/>
  <c r="G45" i="2"/>
  <c r="G46" i="2"/>
  <c r="G55" i="2"/>
  <c r="G56" i="2"/>
  <c r="G57" i="2"/>
  <c r="G60" i="2"/>
  <c r="G61" i="2"/>
  <c r="G62" i="2"/>
  <c r="G65" i="2"/>
  <c r="G66" i="2"/>
  <c r="G67" i="2"/>
  <c r="G70" i="2"/>
  <c r="G71" i="2"/>
  <c r="G72" i="2"/>
  <c r="G77" i="2"/>
  <c r="G81" i="2"/>
  <c r="G82" i="2"/>
  <c r="G83" i="2"/>
  <c r="G86" i="2"/>
  <c r="G87" i="2"/>
  <c r="G88" i="2"/>
  <c r="G97" i="2"/>
  <c r="G98" i="2"/>
  <c r="G99" i="2"/>
  <c r="G102" i="2"/>
  <c r="G103" i="2"/>
  <c r="G104" i="2"/>
  <c r="G107" i="2"/>
  <c r="G108" i="2"/>
  <c r="G109" i="2"/>
  <c r="G112" i="2"/>
  <c r="G113" i="2"/>
  <c r="G114" i="2"/>
  <c r="G116" i="2"/>
  <c r="G118" i="2"/>
  <c r="G121" i="2"/>
  <c r="G124" i="2"/>
  <c r="G125" i="2"/>
  <c r="G127" i="2"/>
  <c r="G137" i="2"/>
  <c r="G138" i="2"/>
  <c r="G139" i="2"/>
  <c r="G141" i="2"/>
  <c r="G142" i="2"/>
  <c r="G143" i="2"/>
  <c r="G145" i="2"/>
  <c r="G146" i="2"/>
  <c r="G147" i="2"/>
  <c r="G148" i="2"/>
  <c r="G150" i="2"/>
  <c r="G151" i="2"/>
  <c r="G23" i="2"/>
  <c r="I144" i="2"/>
  <c r="I140" i="2"/>
  <c r="I136" i="2"/>
  <c r="I122" i="2"/>
  <c r="I119" i="2"/>
  <c r="I115" i="2"/>
  <c r="I110" i="2"/>
  <c r="I105" i="2"/>
  <c r="I100" i="2"/>
  <c r="I89" i="2"/>
  <c r="I84" i="2"/>
  <c r="I73" i="2"/>
  <c r="I68" i="2"/>
  <c r="I63" i="2"/>
  <c r="I58" i="2"/>
  <c r="I50" i="2"/>
  <c r="I49" i="2"/>
  <c r="I47" i="2"/>
  <c r="I42" i="2"/>
  <c r="I37" i="2"/>
  <c r="I32" i="2"/>
  <c r="F144" i="2"/>
  <c r="F140" i="2"/>
  <c r="F136" i="2"/>
  <c r="F122" i="2"/>
  <c r="H122" i="2" s="1"/>
  <c r="F119" i="2"/>
  <c r="H119" i="2" s="1"/>
  <c r="F115" i="2"/>
  <c r="F110" i="2"/>
  <c r="H110" i="2" s="1"/>
  <c r="F105" i="2"/>
  <c r="H105" i="2" s="1"/>
  <c r="F100" i="2"/>
  <c r="H100" i="2" s="1"/>
  <c r="F89" i="2"/>
  <c r="H89" i="2" s="1"/>
  <c r="F84" i="2"/>
  <c r="F76" i="2"/>
  <c r="J76" i="2" s="1"/>
  <c r="F75" i="2"/>
  <c r="J75" i="2" s="1"/>
  <c r="F73" i="2"/>
  <c r="F68" i="2"/>
  <c r="H68" i="2" s="1"/>
  <c r="F63" i="2"/>
  <c r="H63" i="2" s="1"/>
  <c r="F58" i="2"/>
  <c r="F50" i="2"/>
  <c r="H50" i="2" s="1"/>
  <c r="F49" i="2"/>
  <c r="H49" i="2" s="1"/>
  <c r="F47" i="2"/>
  <c r="H47" i="2" s="1"/>
  <c r="F42" i="2"/>
  <c r="H42" i="2" s="1"/>
  <c r="F37" i="2"/>
  <c r="H37" i="2" s="1"/>
  <c r="F32" i="2"/>
  <c r="H32" i="2" s="1"/>
  <c r="E144" i="2"/>
  <c r="E140" i="2"/>
  <c r="E136" i="2"/>
  <c r="E122" i="2"/>
  <c r="E115" i="2"/>
  <c r="E105" i="2"/>
  <c r="E100" i="2"/>
  <c r="E89" i="2"/>
  <c r="E84" i="2"/>
  <c r="E76" i="2"/>
  <c r="E75" i="2"/>
  <c r="E73" i="2"/>
  <c r="E68" i="2"/>
  <c r="E63" i="2"/>
  <c r="E58" i="2"/>
  <c r="E47" i="2"/>
  <c r="E42" i="2"/>
  <c r="E37" i="2"/>
  <c r="E32" i="2"/>
  <c r="D150" i="2"/>
  <c r="H150" i="2" s="1"/>
  <c r="D140" i="2"/>
  <c r="D136" i="2"/>
  <c r="D115" i="2"/>
  <c r="D114" i="2" s="1"/>
  <c r="H114" i="2" s="1"/>
  <c r="D109" i="2"/>
  <c r="H109" i="2" s="1"/>
  <c r="D104" i="2"/>
  <c r="H104" i="2" s="1"/>
  <c r="D99" i="2"/>
  <c r="H99" i="2" s="1"/>
  <c r="D88" i="2"/>
  <c r="H88" i="2" s="1"/>
  <c r="D84" i="2"/>
  <c r="D81" i="2"/>
  <c r="D82" i="2" s="1"/>
  <c r="D67" i="2"/>
  <c r="H67" i="2" s="1"/>
  <c r="D73" i="2"/>
  <c r="D72" i="2" s="1"/>
  <c r="H72" i="2" s="1"/>
  <c r="D57" i="2"/>
  <c r="H57" i="2" s="1"/>
  <c r="I52" i="2" l="1"/>
  <c r="I51" i="2" s="1"/>
  <c r="F78" i="2"/>
  <c r="H78" i="2" s="1"/>
  <c r="F52" i="2"/>
  <c r="F51" i="2" s="1"/>
  <c r="G51" i="2" s="1"/>
  <c r="H115" i="2"/>
  <c r="H140" i="2"/>
  <c r="J63" i="2"/>
  <c r="J73" i="2"/>
  <c r="J32" i="2"/>
  <c r="J42" i="2"/>
  <c r="J49" i="2"/>
  <c r="J89" i="2"/>
  <c r="J105" i="2"/>
  <c r="J115" i="2"/>
  <c r="J122" i="2"/>
  <c r="J140" i="2"/>
  <c r="H73" i="2"/>
  <c r="H84" i="2"/>
  <c r="J37" i="2"/>
  <c r="J47" i="2"/>
  <c r="J50" i="2"/>
  <c r="J58" i="2"/>
  <c r="J68" i="2"/>
  <c r="J100" i="2"/>
  <c r="J110" i="2"/>
  <c r="J119" i="2"/>
  <c r="J136" i="2"/>
  <c r="D83" i="2"/>
  <c r="H83" i="2" s="1"/>
  <c r="D144" i="2"/>
  <c r="H144" i="2" s="1"/>
  <c r="E94" i="2"/>
  <c r="F135" i="2"/>
  <c r="F134" i="2" s="1"/>
  <c r="I78" i="2"/>
  <c r="I135" i="2"/>
  <c r="J135" i="2" s="1"/>
  <c r="G115" i="2"/>
  <c r="G110" i="2"/>
  <c r="G105" i="2"/>
  <c r="G100" i="2"/>
  <c r="G89" i="2"/>
  <c r="G84" i="2"/>
  <c r="G76" i="2"/>
  <c r="G73" i="2"/>
  <c r="G68" i="2"/>
  <c r="G63" i="2"/>
  <c r="G58" i="2"/>
  <c r="G49" i="2"/>
  <c r="H82" i="2"/>
  <c r="H76" i="2"/>
  <c r="H58" i="2"/>
  <c r="H52" i="2"/>
  <c r="J84" i="2"/>
  <c r="J52" i="2"/>
  <c r="H51" i="2"/>
  <c r="G144" i="2"/>
  <c r="G140" i="2"/>
  <c r="G136" i="2"/>
  <c r="G122" i="2"/>
  <c r="G119" i="2"/>
  <c r="G75" i="2"/>
  <c r="G50" i="2"/>
  <c r="G47" i="2"/>
  <c r="G42" i="2"/>
  <c r="G37" i="2"/>
  <c r="G32" i="2"/>
  <c r="H136" i="2"/>
  <c r="H81" i="2"/>
  <c r="H75" i="2"/>
  <c r="J144" i="2"/>
  <c r="D135" i="2"/>
  <c r="D134" i="2" s="1"/>
  <c r="E78" i="2"/>
  <c r="G78" i="2" s="1"/>
  <c r="E135" i="2"/>
  <c r="E134" i="2" s="1"/>
  <c r="J51" i="2" l="1"/>
  <c r="G52" i="2"/>
  <c r="I134" i="2"/>
  <c r="J134" i="2" s="1"/>
  <c r="I77" i="2"/>
  <c r="J77" i="2" s="1"/>
  <c r="J78" i="2"/>
  <c r="G94" i="2"/>
  <c r="E93" i="2"/>
  <c r="G93" i="2" s="1"/>
  <c r="H134" i="2"/>
  <c r="G134" i="2"/>
  <c r="H135" i="2"/>
  <c r="G135" i="2"/>
  <c r="J46" i="3" l="1"/>
  <c r="H46" i="3"/>
  <c r="J45" i="3"/>
  <c r="H45" i="3"/>
  <c r="J44" i="3"/>
  <c r="H44" i="3"/>
  <c r="J41" i="3" l="1"/>
  <c r="J40" i="3"/>
  <c r="H41" i="3"/>
  <c r="H40" i="3"/>
  <c r="J181" i="2" l="1"/>
  <c r="J182" i="2"/>
  <c r="J183" i="2"/>
  <c r="J184" i="2"/>
  <c r="H181" i="2"/>
  <c r="H182" i="2"/>
  <c r="H183" i="2"/>
  <c r="H184" i="2"/>
  <c r="G181" i="2"/>
  <c r="J180" i="2"/>
  <c r="H180" i="2"/>
  <c r="G180" i="2"/>
  <c r="J190" i="2" l="1"/>
  <c r="J191" i="2"/>
  <c r="J192" i="2"/>
  <c r="J193" i="2"/>
  <c r="J195" i="2"/>
  <c r="J196" i="2"/>
  <c r="I188" i="2"/>
  <c r="I194" i="2"/>
  <c r="H192" i="2"/>
  <c r="H190" i="2"/>
  <c r="H193" i="2"/>
  <c r="G190" i="2"/>
  <c r="G191" i="2"/>
  <c r="G192" i="2"/>
  <c r="G193" i="2"/>
  <c r="G195" i="2"/>
  <c r="F194" i="2"/>
  <c r="J194" i="2" l="1"/>
  <c r="G194" i="2"/>
  <c r="H194" i="2"/>
  <c r="F188" i="2"/>
  <c r="H188" i="2" l="1"/>
  <c r="G188" i="2"/>
  <c r="J188" i="2"/>
  <c r="D195" i="2"/>
  <c r="H195" i="2" s="1"/>
  <c r="I8" i="2" l="1"/>
  <c r="F16" i="2"/>
  <c r="G16" i="2" s="1"/>
  <c r="F9" i="2"/>
  <c r="G9" i="2" s="1"/>
  <c r="F177" i="2"/>
  <c r="G177" i="2" s="1"/>
  <c r="F175" i="2"/>
  <c r="J175" i="2" s="1"/>
  <c r="E8" i="2"/>
  <c r="D8" i="2"/>
  <c r="G175" i="2" l="1"/>
  <c r="H9" i="2"/>
  <c r="J9" i="2"/>
  <c r="H16" i="2"/>
  <c r="J16" i="2"/>
  <c r="H175" i="2"/>
  <c r="H177" i="2"/>
  <c r="J177" i="2"/>
  <c r="F8" i="2"/>
  <c r="G8" i="2" l="1"/>
  <c r="J8" i="2"/>
  <c r="H8" i="2"/>
</calcChain>
</file>

<file path=xl/comments1.xml><?xml version="1.0" encoding="utf-8"?>
<comments xmlns="http://schemas.openxmlformats.org/spreadsheetml/2006/main">
  <authors>
    <author>Windows User</author>
  </authors>
  <commentList>
    <comment ref="D5" authorId="0" shapeId="0">
      <text>
        <r>
          <rPr>
            <b/>
            <sz val="9"/>
            <color indexed="81"/>
            <rFont val="Tahoma"/>
            <charset val="163"/>
          </rPr>
          <t>Windows User:</t>
        </r>
        <r>
          <rPr>
            <sz val="9"/>
            <color indexed="81"/>
            <rFont val="Tahoma"/>
            <charset val="163"/>
          </rPr>
          <t xml:space="preserve">
Số liệu từ chỉ tiêu KTXH năm 2021 (anh Vu)</t>
        </r>
      </text>
    </comment>
  </commentList>
</comments>
</file>

<file path=xl/comments2.xml><?xml version="1.0" encoding="utf-8"?>
<comments xmlns="http://schemas.openxmlformats.org/spreadsheetml/2006/main">
  <authors>
    <author>User</author>
    <author>Windows User</author>
  </authors>
  <commentList>
    <comment ref="B15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nghêu, sò, cá nước lợ, TS khác
</t>
        </r>
      </text>
    </comment>
    <comment ref="D190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HTX TS Tân Hưng Phú
HTX Hà Anh-Long Hiệp
HTX Hà Anh-Kim Sơn</t>
        </r>
      </text>
    </comment>
    <comment ref="F190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Tân Thịnh
Tân Hưng Phú
TS Kim Sơn
NN Ngọc Biên</t>
        </r>
      </text>
    </comment>
    <comment ref="I190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Thanh Sơn
Tập Sơn
Hàm Tân
Đại An </t>
        </r>
      </text>
    </comment>
    <comment ref="F191" authorId="1" shapeId="0">
      <text>
        <r>
          <rPr>
            <b/>
            <sz val="9"/>
            <color indexed="81"/>
            <rFont val="Tahoma"/>
            <family val="2"/>
          </rPr>
          <t xml:space="preserve">Windows User:
</t>
        </r>
        <r>
          <rPr>
            <sz val="9"/>
            <color indexed="81"/>
            <rFont val="Tahoma"/>
            <family val="2"/>
          </rPr>
          <t xml:space="preserve">1. HTX NN Phát Lộc, xã NX (3/2022)
2. HTX NN Hàm Tân (5/2022)
3. NN Thanh Sơn
4. Hà Anh-LH
5. Hà Anh-KS
6. Thuận Lợi-SK
7. NN Thịnh Phát, xã HG
8. HTX xây dựng Trường Hải, xã NB
9. NN Tập Sơn
10. NN Tân sơn
</t>
        </r>
      </text>
    </comment>
    <comment ref="I191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Thủy nông ĐA</t>
        </r>
      </text>
    </comment>
  </commentList>
</comments>
</file>

<file path=xl/sharedStrings.xml><?xml version="1.0" encoding="utf-8"?>
<sst xmlns="http://schemas.openxmlformats.org/spreadsheetml/2006/main" count="790" uniqueCount="325">
  <si>
    <t>TT</t>
  </si>
  <si>
    <t>%</t>
  </si>
  <si>
    <t>Tỷ đồng</t>
  </si>
  <si>
    <t>Trong đó:</t>
  </si>
  <si>
    <t>Dân số</t>
  </si>
  <si>
    <t>Số xã đạt chuẩn nông thôn mới</t>
  </si>
  <si>
    <t>Xã</t>
  </si>
  <si>
    <t>Tỷ lệ số xã đạt chuẩn nông thôn mới</t>
  </si>
  <si>
    <t>Cơ quan phụ trách</t>
  </si>
  <si>
    <t>I</t>
  </si>
  <si>
    <t>a)</t>
  </si>
  <si>
    <t>Nông nghiệp:</t>
  </si>
  <si>
    <t>-</t>
  </si>
  <si>
    <t>Trồng trọt</t>
  </si>
  <si>
    <t>Chăn nuôi</t>
  </si>
  <si>
    <t>Dịch vụ</t>
  </si>
  <si>
    <t>b)</t>
  </si>
  <si>
    <t>- Trồng và nuôi rừng</t>
  </si>
  <si>
    <t>- Khai thác gỗ và lâm sản</t>
  </si>
  <si>
    <t>c)</t>
  </si>
  <si>
    <t>Khai thác hải sản</t>
  </si>
  <si>
    <t>Khai thác nội địa</t>
  </si>
  <si>
    <t>Nuôi trồng thủy sản</t>
  </si>
  <si>
    <t>Dịch vụ thủy sản</t>
  </si>
  <si>
    <t>Năng suất, sản lượng một số cây trồng chủ  yếu trên địa bàn</t>
  </si>
  <si>
    <t>Lúa cả năm:</t>
  </si>
  <si>
    <t>Diện tích gieo sạ</t>
  </si>
  <si>
    <t>Ha</t>
  </si>
  <si>
    <t>Diện tích thu hoạch</t>
  </si>
  <si>
    <t>Năng suất</t>
  </si>
  <si>
    <t>Tấn/ha</t>
  </si>
  <si>
    <t>Sản lượng</t>
  </si>
  <si>
    <t>Tấn</t>
  </si>
  <si>
    <t>Trong đó</t>
  </si>
  <si>
    <t>Vụ mùa</t>
  </si>
  <si>
    <t>Vụ Đông Xuân</t>
  </si>
  <si>
    <t>Vụ Hè thu</t>
  </si>
  <si>
    <t>Vụ Thu Đông</t>
  </si>
  <si>
    <t>Cây màu lương thực</t>
  </si>
  <si>
    <t>Diện tích gieo trồng</t>
  </si>
  <si>
    <t xml:space="preserve"> + Bắp:</t>
  </si>
  <si>
    <t>- Diện tích gieo trồng</t>
  </si>
  <si>
    <t>- Diện tích thu hoạch</t>
  </si>
  <si>
    <t xml:space="preserve"> - Năng suất</t>
  </si>
  <si>
    <t xml:space="preserve"> - Sản lượng</t>
  </si>
  <si>
    <t xml:space="preserve"> + Khoai lang</t>
  </si>
  <si>
    <t xml:space="preserve"> + Khoai mì</t>
  </si>
  <si>
    <t xml:space="preserve"> + Cây có củ khác</t>
  </si>
  <si>
    <t>Cây màu thực phẩm</t>
  </si>
  <si>
    <t xml:space="preserve">  Rau màu các loại</t>
  </si>
  <si>
    <t xml:space="preserve">  Đậu các loại</t>
  </si>
  <si>
    <t>d)</t>
  </si>
  <si>
    <t>Cây công nghiệp ngắn ngày</t>
  </si>
  <si>
    <t>Đậu phộng</t>
  </si>
  <si>
    <t>Mía</t>
  </si>
  <si>
    <t>Cây lác (cói)</t>
  </si>
  <si>
    <t>đ)</t>
  </si>
  <si>
    <t>Cây khác</t>
  </si>
  <si>
    <t xml:space="preserve"> - Diện tích gieo trồng</t>
  </si>
  <si>
    <t xml:space="preserve"> - Diện tích thu hoạch</t>
  </si>
  <si>
    <t>e)</t>
  </si>
  <si>
    <t>Cây lâu năm:</t>
  </si>
  <si>
    <t>Cây ăn trái</t>
  </si>
  <si>
    <t>+ Diện tích</t>
  </si>
  <si>
    <t>+ Sản lượng</t>
  </si>
  <si>
    <t xml:space="preserve"> Cây dừa</t>
  </si>
  <si>
    <t>Sản phẩm chăn nuôi chủ yếu</t>
  </si>
  <si>
    <t xml:space="preserve">Đàn heo </t>
  </si>
  <si>
    <t>Con</t>
  </si>
  <si>
    <t>Đàn trâu bò</t>
  </si>
  <si>
    <t>Đàn dê</t>
  </si>
  <si>
    <t>Đàn gia cầm</t>
  </si>
  <si>
    <t>1000 Con</t>
  </si>
  <si>
    <t>Lâm nghiệp</t>
  </si>
  <si>
    <t xml:space="preserve"> DT rừng trồng tập trung</t>
  </si>
  <si>
    <t xml:space="preserve"> Chăm sóc rừng</t>
  </si>
  <si>
    <t xml:space="preserve"> DT giao khoán bảo vệ</t>
  </si>
  <si>
    <t xml:space="preserve"> Số cây lâm nghiệp phân tán</t>
  </si>
  <si>
    <t>1000 cây</t>
  </si>
  <si>
    <t xml:space="preserve"> Tỷ lệ che phủ rừng</t>
  </si>
  <si>
    <t>Thủy sản</t>
  </si>
  <si>
    <t>Sản lượng khai thác</t>
  </si>
  <si>
    <t xml:space="preserve">Khai thác hải sản </t>
  </si>
  <si>
    <t>+</t>
  </si>
  <si>
    <t>Tôm các loại</t>
  </si>
  <si>
    <t>Cá các loại</t>
  </si>
  <si>
    <t>Hải sản khác</t>
  </si>
  <si>
    <t xml:space="preserve"> -</t>
  </si>
  <si>
    <t>Khai thác nội đồng</t>
  </si>
  <si>
    <t>Thủy sản khác</t>
  </si>
  <si>
    <t>Sản lượng nuôi trồng</t>
  </si>
  <si>
    <t xml:space="preserve"> - </t>
  </si>
  <si>
    <t>Tôm càng xanh</t>
  </si>
  <si>
    <t>Tôm sú</t>
  </si>
  <si>
    <t>Tôm chân trắng</t>
  </si>
  <si>
    <t>Cá lóc</t>
  </si>
  <si>
    <t>Cá tra</t>
  </si>
  <si>
    <t>Cua biển</t>
  </si>
  <si>
    <t>Diện tích nuôi thủy sản</t>
  </si>
  <si>
    <t>Diện tích mặn, lợ (lượt nuôi)</t>
  </si>
  <si>
    <t>Nuôi cua biển</t>
  </si>
  <si>
    <t>Thủy sản khác</t>
  </si>
  <si>
    <t>Diện tích nước ngọt</t>
  </si>
  <si>
    <t>Phát triển nông thôn</t>
  </si>
  <si>
    <t>- Số xã chưa có điện lưới</t>
  </si>
  <si>
    <t>- Số xã chưa có đường ô tô đến trung tâm xã</t>
  </si>
  <si>
    <t>Số tiêu chí nông thôn mới bình quân đạt được bình quân/xã</t>
  </si>
  <si>
    <t>Tiêu chí</t>
  </si>
  <si>
    <t>xã</t>
  </si>
  <si>
    <t>II</t>
  </si>
  <si>
    <t>CÔNG NGHIỆP</t>
  </si>
  <si>
    <t>Giá trị sản xuất công nghiệp theo giá so sánh năm 2010</t>
  </si>
  <si>
    <t>Tỷ đồng</t>
  </si>
  <si>
    <t>III</t>
  </si>
  <si>
    <t>IV</t>
  </si>
  <si>
    <t>DỊCH VỤ</t>
  </si>
  <si>
    <t>Tổng mức bán lẻ hàng hoá và doanh thu dịch vụ tiêu dùng (giá hiện hành)</t>
  </si>
  <si>
    <t>PHÁT TRIỂN DOANH NGHIỆP, HỢP TÁC XÃ</t>
  </si>
  <si>
    <t>Doanh nghiệp</t>
  </si>
  <si>
    <t xml:space="preserve">Doanh nghiệp ngoài nhà nước </t>
  </si>
  <si>
    <t>Số doanh nghiệp đang hoạt động 
(lũy kế đến kỳ báo cáo)</t>
  </si>
  <si>
    <t>Số doanh nghiệp tư nhân trong nước đăng ký thành lập mới</t>
  </si>
  <si>
    <t>Tổng số vốn đăng ký của doanh nghiệp tư nhân trong nước</t>
  </si>
  <si>
    <t>Triệu đồng</t>
  </si>
  <si>
    <t>Số doanh nghiệp giải thể, ngừng hoạt động</t>
  </si>
  <si>
    <t>Tổng số lao động trong doanh nghiệp</t>
  </si>
  <si>
    <t>Người</t>
  </si>
  <si>
    <t>Thu nhập bình quân người lao động</t>
  </si>
  <si>
    <t>Tổng vốn đầu tư thực hiện</t>
  </si>
  <si>
    <t>Hợp tác xã</t>
  </si>
  <si>
    <t>Tổng số  hợp tác xã</t>
  </si>
  <si>
    <t xml:space="preserve"> + Số hợp tác xã thành lập mới</t>
  </si>
  <si>
    <t xml:space="preserve"> + Số hợp tác xã giải thể</t>
  </si>
  <si>
    <t>Tổng số thành viên hợp tác xã</t>
  </si>
  <si>
    <t>Tổng số lao động trong hợp tác xã</t>
  </si>
  <si>
    <t>Trong đó: Số lao động là thành viên hợp tác xã</t>
  </si>
  <si>
    <t>Tổng doanh thu bình quân của hợp tác xã</t>
  </si>
  <si>
    <t>Thu nhập bình quân người lao động hợp tác xã</t>
  </si>
  <si>
    <t>Liên hiệp hợp tác xã</t>
  </si>
  <si>
    <t>Tổng số liên hiệp hợp tác xã</t>
  </si>
  <si>
    <t>Trong đó: Số liên hiệp hợp tác xã thành lập mới</t>
  </si>
  <si>
    <t xml:space="preserve">Tổ hợp tác </t>
  </si>
  <si>
    <t>Tổng số tổ hợp tác</t>
  </si>
  <si>
    <t>Tổ hợp tác</t>
  </si>
  <si>
    <t>Dân số trung bình</t>
  </si>
  <si>
    <t>Trong đó: Dân số nông thôn</t>
  </si>
  <si>
    <t>Dân số là dân tộc thiểu số</t>
  </si>
  <si>
    <t>Tuổi thọ trung bình</t>
  </si>
  <si>
    <t>Tuổi</t>
  </si>
  <si>
    <t>Tỷ số giới tính của trẻ em mới sinh</t>
  </si>
  <si>
    <t>Số bé trai/ 100 bé gái</t>
  </si>
  <si>
    <t>An sinh xã hội, bảo trợ xã hội</t>
  </si>
  <si>
    <t xml:space="preserve">a) </t>
  </si>
  <si>
    <t>Hộ</t>
  </si>
  <si>
    <t>Số hộ nghèo</t>
  </si>
  <si>
    <t>Tỷ lệ hộ nghèo</t>
  </si>
  <si>
    <t>Mức giảm tỷ lệ hộ nghèo</t>
  </si>
  <si>
    <t>Số hộ cận nghèo</t>
  </si>
  <si>
    <t>Tỷ lệ hộ cận nghèo</t>
  </si>
  <si>
    <t>Số hộ thoát nghèo</t>
  </si>
  <si>
    <t>Số hộ tái nghèo</t>
  </si>
  <si>
    <t>Cung cấp các dịch vụ, hạ tầng thiết yếu</t>
  </si>
  <si>
    <t>+ Số xã đặc biệt khó khăn (theo tiêu chuẩn của Chương trình 135)</t>
  </si>
  <si>
    <t>+ Số xã bãi ngang (nếu có)</t>
  </si>
  <si>
    <t>+ Số xã có đường ô tô đến trung tâm</t>
  </si>
  <si>
    <t>+ Tỷ lệ xã có đường ô tô đến trung tâm</t>
  </si>
  <si>
    <t>+ Số xã phường có nhà văn hoá, thư viện</t>
  </si>
  <si>
    <t>Xã, phường</t>
  </si>
  <si>
    <t>+ Số xã có chợ xã, liên xã</t>
  </si>
  <si>
    <t>+ Tỷ lệ xã có chợ xã, liên xã</t>
  </si>
  <si>
    <t>Bảo vệ, chăm sóc sức khỏe nhân dân</t>
  </si>
  <si>
    <t>Tỷ lệ trạm y tế xã, phường, thị trấn có bác sỹ làm việc</t>
  </si>
  <si>
    <t>Tỷ lệ xã đạt tiêu chí quốc gia về y tế</t>
  </si>
  <si>
    <t>Tỷ suất tử vong trẻ em dưới 1 tuổi</t>
  </si>
  <si>
    <t>‰</t>
  </si>
  <si>
    <t>Tỷ lệ tử vong của trẻ em dưới 5 tuổi</t>
  </si>
  <si>
    <t>Số xã, phường, thị trấn đạt tiêu chuẩn phù hợp với trẻ em</t>
  </si>
  <si>
    <t>xã, phường</t>
  </si>
  <si>
    <t>Tỷ lệ xã, phường, thị trấn đạt tiêu chuẩn xã, phường phù hợp với trẻ em</t>
  </si>
  <si>
    <t>Giáo dục, đào tạo</t>
  </si>
  <si>
    <t>- Tổng số học sinh đầu năm học</t>
  </si>
  <si>
    <t>Học sinh</t>
  </si>
  <si>
    <t xml:space="preserve">  + Mầm non</t>
  </si>
  <si>
    <t xml:space="preserve">  + Tiểu học</t>
  </si>
  <si>
    <t xml:space="preserve">  + Trung học cơ sở</t>
  </si>
  <si>
    <t xml:space="preserve">  + Trung học phổ thông</t>
  </si>
  <si>
    <t>Văn hóa</t>
  </si>
  <si>
    <t>- Thời lượng phát thanh bằng tiếng dân tộc</t>
  </si>
  <si>
    <t>Giờ/năm</t>
  </si>
  <si>
    <t>- Tỷ lệ hộ xem được Đài Truyền hình Việt Nam</t>
  </si>
  <si>
    <t>- Tỷ lệ hộ nghe được Đài Tiếng nói Việt Nam</t>
  </si>
  <si>
    <t>Chỉ tiêu</t>
  </si>
  <si>
    <t>Đơn vị</t>
  </si>
  <si>
    <t>Kế hoạch</t>
  </si>
  <si>
    <t>ƯTH cả năm</t>
  </si>
  <si>
    <t>Tỷ lệ hộ được sử dụng nước hợp vệ sinh khu vực nông thôn</t>
  </si>
  <si>
    <t xml:space="preserve">  Trong đó: Tỷ lệ hộ được sử dụng nước sạch</t>
  </si>
  <si>
    <t xml:space="preserve"> (Kèm theo Công văn số        /SKHĐT-THKTKG của Sở Kế hoạch và Đầu tư ngày     tháng      năm 2021)</t>
  </si>
  <si>
    <t>Số xã đạt chuẩn nông thôn mới nâng cao</t>
  </si>
  <si>
    <t>đơn vị</t>
  </si>
  <si>
    <t>Số đơn vị cấp huyện hoàn thành tiêu chí nông thôn mới</t>
  </si>
  <si>
    <t>Năm 2022</t>
  </si>
  <si>
    <t>+ Số xã có điểm phục vụ bưu chính (bao gồm bưu cục, bưu điện văn hoá xã)</t>
  </si>
  <si>
    <t>+ Tỷ lệ xã có điểm phục vụ bưu chính (bao gồm bưu cục, bưu điện văn hoá xã)</t>
  </si>
  <si>
    <t>Số hộ được sử dụng điện phát triển mới</t>
  </si>
  <si>
    <t>Biểu số 2</t>
  </si>
  <si>
    <t>Biểu số 3</t>
  </si>
  <si>
    <t>Thực hiện năm 2021</t>
  </si>
  <si>
    <t>Năm 2023</t>
  </si>
  <si>
    <t>CHỈ TIÊU VĂN HÓA, XÃ HỘI, MÔI TRƯỜNG NĂM 2023</t>
  </si>
  <si>
    <r>
      <t xml:space="preserve">PHỤ LỤC 2
</t>
    </r>
    <r>
      <rPr>
        <b/>
        <sz val="14"/>
        <color theme="1"/>
        <rFont val="Times New Roman"/>
        <family val="1"/>
      </rPr>
      <t>CÁC MẪU BIỂU SỐ LIỆU KINH TẾ - XÃ HỘI NĂM 2023</t>
    </r>
    <r>
      <rPr>
        <sz val="14"/>
        <color theme="1"/>
        <rFont val="Times New Roman"/>
        <family val="1"/>
      </rPr>
      <t xml:space="preserve">
</t>
    </r>
    <r>
      <rPr>
        <i/>
        <sz val="14"/>
        <color theme="1"/>
        <rFont val="Times New Roman"/>
        <family val="1"/>
      </rPr>
      <t>(Kèm theo Công văn số             /SKHĐT-THKTKG của Sở Kế hoạch và Đầu tư ngày     tháng      năm 2022)</t>
    </r>
  </si>
  <si>
    <t>4,6-5,5</t>
  </si>
  <si>
    <t>5,5-6</t>
  </si>
  <si>
    <t>100</t>
  </si>
  <si>
    <t>7,78</t>
  </si>
  <si>
    <t>8,22</t>
  </si>
  <si>
    <t>Tổng số hộ của toàn huyện</t>
  </si>
  <si>
    <t>88,24</t>
  </si>
  <si>
    <t>15</t>
  </si>
  <si>
    <t>Tổng số xã, thị trấn của toàn huyện</t>
  </si>
  <si>
    <t>5.509</t>
  </si>
  <si>
    <t>5.529</t>
  </si>
  <si>
    <t>14.215</t>
  </si>
  <si>
    <t>14.220</t>
  </si>
  <si>
    <t>8.615</t>
  </si>
  <si>
    <t>8.612</t>
  </si>
  <si>
    <t>17</t>
  </si>
  <si>
    <t>100,01</t>
  </si>
  <si>
    <t>100,06</t>
  </si>
  <si>
    <t>100,02</t>
  </si>
  <si>
    <t>2,3</t>
  </si>
  <si>
    <t>Đạt</t>
  </si>
  <si>
    <t>2,2</t>
  </si>
  <si>
    <t>2,4</t>
  </si>
  <si>
    <t>2,8</t>
  </si>
  <si>
    <t>Thủy sản khác (cá lóc)</t>
  </si>
  <si>
    <t>16.425</t>
  </si>
  <si>
    <t>16.225</t>
  </si>
  <si>
    <t>100%</t>
  </si>
  <si>
    <t>(Kèm theo Kế hoạch số 58/KH-UBND ngày 03/8/2022 của Ủy ban nhân dân huyện Trà Cú)</t>
  </si>
  <si>
    <t>KH 2023 so với ƯTH 2022 (%)</t>
  </si>
  <si>
    <t>Ước TH 2022 so với thực hiện 2021 (%)</t>
  </si>
  <si>
    <t>Ước TH 2022 so kế hoạch 2022 (%)</t>
  </si>
  <si>
    <t>NÔNG, LÂM NGHIỆP VÀ THỦY SẢN</t>
  </si>
  <si>
    <r>
      <t>Tổng giá trị sản xuất</t>
    </r>
    <r>
      <rPr>
        <sz val="11"/>
        <rFont val="Times New Roman"/>
        <family val="1"/>
      </rPr>
      <t xml:space="preserve"> 
(Theo giá so sánh 2010)</t>
    </r>
  </si>
  <si>
    <r>
      <t xml:space="preserve">Giảm nghèo 
</t>
    </r>
    <r>
      <rPr>
        <sz val="11"/>
        <rFont val="Times New Roman"/>
        <family val="1"/>
      </rPr>
      <t>(theo chuẩn nghèo tiếp cận đa chiều)</t>
    </r>
  </si>
  <si>
    <t>Biểu số 1</t>
  </si>
  <si>
    <t>MỘT SỐ CHỈ TIÊU KINH TẾ - XÃ HỘI CHỦ YẾU NĂM 2023</t>
  </si>
  <si>
    <t xml:space="preserve"> </t>
  </si>
  <si>
    <t>Ước TH 2022 So Kế hoạch 2022 (%)</t>
  </si>
  <si>
    <t>Ước TH 2022 So với Thực hiện 2021 (%)</t>
  </si>
  <si>
    <t>So với ƯTH 2022 (%)</t>
  </si>
  <si>
    <t xml:space="preserve">  - Nông, lâm, thủy sản</t>
  </si>
  <si>
    <t xml:space="preserve">  - Công nghiệp, xây dựng</t>
  </si>
  <si>
    <t xml:space="preserve">  - Dịch vụ</t>
  </si>
  <si>
    <t>Triệu đồng
/người</t>
  </si>
  <si>
    <t>Cơ cấu kinh tế</t>
  </si>
  <si>
    <t>- Nông, lâm nghiệp, thủy sản</t>
  </si>
  <si>
    <t>- Công nghiệp, xây dựng</t>
  </si>
  <si>
    <t>- Dịch vụ</t>
  </si>
  <si>
    <t>Tổng vốn đầu tư toàn xã hội</t>
  </si>
  <si>
    <t>Tỷ lệ đô thị hóa</t>
  </si>
  <si>
    <t>Thu ngân sách địa phương</t>
  </si>
  <si>
    <t>- Tổng thu ngân sách nhà nước trên địa bàn</t>
  </si>
  <si>
    <t>+ Thu nội địa</t>
  </si>
  <si>
    <t>Thu từ tiền sử dụng đất</t>
  </si>
  <si>
    <t>Thu từ xổ số kiến thiết</t>
  </si>
  <si>
    <t>- Thu ngân sách địa phương hưởng theo phân cấp</t>
  </si>
  <si>
    <t>+ Phần ngân sách địa phương được hưởng theo phân chia</t>
  </si>
  <si>
    <t>+ Tỷ lệ điều tiết</t>
  </si>
  <si>
    <t>Chi ngân sách địa phương</t>
  </si>
  <si>
    <t>- Tổng chi cân đối ngân sách địa phương</t>
  </si>
  <si>
    <t>+ Chi đầu tư</t>
  </si>
  <si>
    <t>+ Chi thường xuyên (bao gồm chi cải cách tiền lương, tinh giản biên chế)</t>
  </si>
  <si>
    <t>Bội thu ngân sách địa phương</t>
  </si>
  <si>
    <t>- Số dự án đầu tư được cấp mới</t>
  </si>
  <si>
    <t>Dự án</t>
  </si>
  <si>
    <t>- Vốn đầu tư thực hiện</t>
  </si>
  <si>
    <t>Triệu USD</t>
  </si>
  <si>
    <t>- Vốn đăng ký</t>
  </si>
  <si>
    <t>Tổng số lao động đang làm việc</t>
  </si>
  <si>
    <t>Tỷ lệ lao động qua đào tạo</t>
  </si>
  <si>
    <t>64,67</t>
  </si>
  <si>
    <t xml:space="preserve">Số lao động được tạo việc làm mới </t>
  </si>
  <si>
    <t>lao động</t>
  </si>
  <si>
    <t>Số lao động đi làm việc ở nước ngoài theo hợp đồng</t>
  </si>
  <si>
    <t>140</t>
  </si>
  <si>
    <t>Tỷ lệ lao động nông nghiệp trong tổng số lao động</t>
  </si>
  <si>
    <t>Tỷ lệ thất nghiệp ở thành thị</t>
  </si>
  <si>
    <t>0</t>
  </si>
  <si>
    <t>Số giường bệnh/vạn dân</t>
  </si>
  <si>
    <t>giường</t>
  </si>
  <si>
    <t>Số bác sĩ/vạn dân</t>
  </si>
  <si>
    <t>Bác sĩ</t>
  </si>
  <si>
    <t>Tỷ lệ trẻ em dưới 5 tuổi suy dinh dưỡng giảm còn</t>
  </si>
  <si>
    <t>Tỷ lệ tham gia bảo hiểm y tế</t>
  </si>
  <si>
    <t>Tỷ lệ tham gia bảo hiểm xã hội so tổng số lao động</t>
  </si>
  <si>
    <t>Tỷ lệ học sinh đi học trong độ tuổi</t>
  </si>
  <si>
    <t xml:space="preserve"> + Mẫu giáo</t>
  </si>
  <si>
    <t>82,0</t>
  </si>
  <si>
    <t xml:space="preserve"> + Tiểu học</t>
  </si>
  <si>
    <t>99,9</t>
  </si>
  <si>
    <t>98,5</t>
  </si>
  <si>
    <t xml:space="preserve">Tỷ lệ hộ dân sử dụng điện thường xuyên, an toàn </t>
  </si>
  <si>
    <t>99,55</t>
  </si>
  <si>
    <t>100,12</t>
  </si>
  <si>
    <t>99,6</t>
  </si>
  <si>
    <t>Tỷ lệ rác thải sinh hoạt (đô thị và nông thôn) được thu gom, xử lý</t>
  </si>
  <si>
    <t>75%</t>
  </si>
  <si>
    <t>Tỷ lệ chất thải nguy hại được xử lý</t>
  </si>
  <si>
    <t>92%</t>
  </si>
  <si>
    <t>94%</t>
  </si>
  <si>
    <t>Tỷ lệ chất thải y tế được xử lý</t>
  </si>
  <si>
    <t>Tỷ lệ dân số nông thôn được cung cấp nước hợp vệ sinh</t>
  </si>
  <si>
    <t xml:space="preserve"> + Trong đó: được cung cấp Nước sạch</t>
  </si>
  <si>
    <t>Tỷ lệ dân số đô thị được cung cấp nước sạch, hợp vệ sinh</t>
  </si>
  <si>
    <t>Giữ vững an ninh chính trị, trật tự an toàn xã hội trên địa bàn</t>
  </si>
  <si>
    <t>Giữ vững</t>
  </si>
  <si>
    <t>Tỷ lệ cơ quan, đơn vị vững mạnh về an ninh, trật tự</t>
  </si>
  <si>
    <t>Tỷ lệ xã, phường, thị trấn vững mạnh về quốc phòng - an ninh</t>
  </si>
  <si>
    <t>CHỈ TIÊU NÔNG NGHIỆP, CÔNG NGHIỆP, DỊCH VỤ, PHÁT TRIỂN DOANH NGHIỆP, HTX NĂM 2023</t>
  </si>
  <si>
    <t>Tốc độ tăng trưởng giá trị sản xuất</t>
  </si>
  <si>
    <t>Thu nhập bình quân đầu người</t>
  </si>
  <si>
    <t>Quy mô tăng trưởng theo giá trị sản xuất (năm cuối kỳ)</t>
  </si>
  <si>
    <t xml:space="preserve"> + Trung học cơ sở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</si>
</sst>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  <numFmt numFmtId="167" formatCode="#,##0.000"/>
    <numFmt numFmtId="168" formatCode="#,##0;[Red]#,##0"/>
    <numFmt numFmtId="169" formatCode="#,##0.00;[Red]#,##0.0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3"/>
      <name val="VNI-Times"/>
    </font>
    <font>
      <sz val="12"/>
      <name val="Times New Roman"/>
      <family val="1"/>
      <charset val="16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.VnTime"/>
      <family val="2"/>
    </font>
    <font>
      <b/>
      <sz val="9"/>
      <color indexed="81"/>
      <name val="Tahoma"/>
      <charset val="163"/>
    </font>
    <font>
      <sz val="9"/>
      <color indexed="81"/>
      <name val="Tahoma"/>
      <charset val="163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6" fillId="0" borderId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" fillId="0" borderId="0"/>
    <xf numFmtId="0" fontId="6" fillId="0" borderId="0"/>
  </cellStyleXfs>
  <cellXfs count="202">
    <xf numFmtId="0" fontId="0" fillId="0" borderId="0" xfId="0"/>
    <xf numFmtId="3" fontId="14" fillId="2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vertical="center" wrapText="1"/>
    </xf>
    <xf numFmtId="4" fontId="14" fillId="2" borderId="0" xfId="0" applyNumberFormat="1" applyFont="1" applyFill="1" applyAlignment="1">
      <alignment wrapText="1"/>
    </xf>
    <xf numFmtId="3" fontId="14" fillId="2" borderId="0" xfId="0" applyNumberFormat="1" applyFont="1" applyFill="1" applyAlignment="1">
      <alignment vertical="center" wrapText="1"/>
    </xf>
    <xf numFmtId="3" fontId="15" fillId="2" borderId="0" xfId="0" applyNumberFormat="1" applyFont="1" applyFill="1" applyAlignment="1">
      <alignment vertical="center" wrapText="1"/>
    </xf>
    <xf numFmtId="3" fontId="15" fillId="2" borderId="0" xfId="0" applyNumberFormat="1" applyFont="1" applyFill="1" applyAlignment="1">
      <alignment wrapText="1"/>
    </xf>
    <xf numFmtId="3" fontId="16" fillId="2" borderId="0" xfId="0" applyNumberFormat="1" applyFont="1" applyFill="1" applyAlignment="1">
      <alignment wrapText="1"/>
    </xf>
    <xf numFmtId="4" fontId="14" fillId="2" borderId="0" xfId="0" applyNumberFormat="1" applyFont="1" applyFill="1" applyAlignment="1">
      <alignment horizontal="right" wrapText="1"/>
    </xf>
    <xf numFmtId="3" fontId="14" fillId="2" borderId="0" xfId="0" applyNumberFormat="1" applyFont="1" applyFill="1" applyAlignment="1">
      <alignment horizontal="right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right" vertical="center" wrapText="1"/>
    </xf>
    <xf numFmtId="3" fontId="19" fillId="2" borderId="2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right" vertical="center" wrapText="1"/>
    </xf>
    <xf numFmtId="3" fontId="19" fillId="2" borderId="2" xfId="0" quotePrefix="1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left" vertical="center" wrapText="1"/>
    </xf>
    <xf numFmtId="3" fontId="19" fillId="2" borderId="2" xfId="0" quotePrefix="1" applyNumberFormat="1" applyFont="1" applyFill="1" applyBorder="1" applyAlignment="1">
      <alignment vertical="center" wrapText="1"/>
    </xf>
    <xf numFmtId="4" fontId="19" fillId="2" borderId="2" xfId="0" applyNumberFormat="1" applyFont="1" applyFill="1" applyBorder="1" applyAlignment="1">
      <alignment horizontal="right" vertical="center" wrapText="1"/>
    </xf>
    <xf numFmtId="4" fontId="19" fillId="2" borderId="2" xfId="0" applyNumberFormat="1" applyFont="1" applyFill="1" applyBorder="1" applyAlignment="1">
      <alignment vertical="center" wrapText="1"/>
    </xf>
    <xf numFmtId="3" fontId="20" fillId="2" borderId="2" xfId="0" quotePrefix="1" applyNumberFormat="1" applyFont="1" applyFill="1" applyBorder="1" applyAlignment="1">
      <alignment vertical="center" wrapText="1"/>
    </xf>
    <xf numFmtId="3" fontId="17" fillId="2" borderId="2" xfId="0" quotePrefix="1" applyNumberFormat="1" applyFont="1" applyFill="1" applyBorder="1" applyAlignment="1">
      <alignment horizontal="center" vertical="center"/>
    </xf>
    <xf numFmtId="3" fontId="17" fillId="2" borderId="2" xfId="1" applyNumberFormat="1" applyFont="1" applyFill="1" applyBorder="1" applyAlignment="1" applyProtection="1">
      <alignment horizontal="left" vertical="center"/>
      <protection locked="0"/>
    </xf>
    <xf numFmtId="3" fontId="19" fillId="2" borderId="2" xfId="1" applyNumberFormat="1" applyFont="1" applyFill="1" applyBorder="1" applyAlignment="1" applyProtection="1">
      <alignment horizontal="left"/>
      <protection locked="0"/>
    </xf>
    <xf numFmtId="4" fontId="19" fillId="2" borderId="2" xfId="0" applyNumberFormat="1" applyFont="1" applyFill="1" applyBorder="1" applyAlignment="1">
      <alignment horizontal="right" wrapText="1"/>
    </xf>
    <xf numFmtId="3" fontId="19" fillId="0" borderId="2" xfId="0" applyNumberFormat="1" applyFont="1" applyFill="1" applyBorder="1" applyAlignment="1">
      <alignment wrapText="1"/>
    </xf>
    <xf numFmtId="4" fontId="19" fillId="0" borderId="2" xfId="0" applyNumberFormat="1" applyFont="1" applyFill="1" applyBorder="1" applyAlignment="1">
      <alignment wrapText="1"/>
    </xf>
    <xf numFmtId="3" fontId="19" fillId="2" borderId="2" xfId="1" applyNumberFormat="1" applyFont="1" applyFill="1" applyBorder="1" applyAlignment="1" applyProtection="1">
      <alignment horizontal="center" vertical="center"/>
      <protection locked="0"/>
    </xf>
    <xf numFmtId="3" fontId="19" fillId="2" borderId="2" xfId="1" applyNumberFormat="1" applyFont="1" applyFill="1" applyBorder="1" applyAlignment="1" applyProtection="1">
      <alignment horizontal="left" vertical="center"/>
      <protection locked="0"/>
    </xf>
    <xf numFmtId="3" fontId="17" fillId="2" borderId="2" xfId="1" applyNumberFormat="1" applyFont="1" applyFill="1" applyBorder="1" applyAlignment="1" applyProtection="1">
      <alignment horizontal="left"/>
      <protection locked="0"/>
    </xf>
    <xf numFmtId="3" fontId="19" fillId="2" borderId="2" xfId="1" applyNumberFormat="1" applyFont="1" applyFill="1" applyBorder="1" applyAlignment="1" applyProtection="1">
      <alignment horizontal="center"/>
      <protection locked="0"/>
    </xf>
    <xf numFmtId="3" fontId="19" fillId="0" borderId="2" xfId="0" applyNumberFormat="1" applyFont="1" applyFill="1" applyBorder="1" applyAlignment="1">
      <alignment vertical="center" wrapText="1"/>
    </xf>
    <xf numFmtId="165" fontId="19" fillId="2" borderId="2" xfId="0" applyNumberFormat="1" applyFont="1" applyFill="1" applyBorder="1" applyAlignment="1">
      <alignment vertical="center" wrapText="1"/>
    </xf>
    <xf numFmtId="3" fontId="18" fillId="2" borderId="2" xfId="0" quotePrefix="1" applyNumberFormat="1" applyFont="1" applyFill="1" applyBorder="1" applyAlignment="1">
      <alignment vertical="center" wrapText="1"/>
    </xf>
    <xf numFmtId="3" fontId="18" fillId="2" borderId="2" xfId="1" applyNumberFormat="1" applyFont="1" applyFill="1" applyBorder="1" applyAlignment="1" applyProtection="1">
      <alignment vertical="center"/>
      <protection locked="0"/>
    </xf>
    <xf numFmtId="165" fontId="19" fillId="0" borderId="2" xfId="0" applyNumberFormat="1" applyFont="1" applyFill="1" applyBorder="1" applyAlignment="1">
      <alignment wrapText="1"/>
    </xf>
    <xf numFmtId="3" fontId="18" fillId="2" borderId="2" xfId="1" applyNumberFormat="1" applyFont="1" applyFill="1" applyBorder="1" applyAlignment="1" applyProtection="1">
      <alignment horizontal="left" vertical="center"/>
      <protection locked="0"/>
    </xf>
    <xf numFmtId="3" fontId="19" fillId="2" borderId="2" xfId="0" applyNumberFormat="1" applyFont="1" applyFill="1" applyBorder="1" applyAlignment="1">
      <alignment horizontal="center" vertical="center" wrapText="1"/>
    </xf>
    <xf numFmtId="3" fontId="17" fillId="2" borderId="2" xfId="0" quotePrefix="1" applyNumberFormat="1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horizontal="right" vertical="center" wrapText="1"/>
    </xf>
    <xf numFmtId="4" fontId="19" fillId="2" borderId="2" xfId="0" applyNumberFormat="1" applyFont="1" applyFill="1" applyBorder="1" applyAlignment="1">
      <alignment wrapText="1"/>
    </xf>
    <xf numFmtId="3" fontId="17" fillId="2" borderId="2" xfId="0" applyNumberFormat="1" applyFont="1" applyFill="1" applyBorder="1" applyAlignment="1">
      <alignment wrapText="1"/>
    </xf>
    <xf numFmtId="3" fontId="19" fillId="2" borderId="2" xfId="0" applyNumberFormat="1" applyFont="1" applyFill="1" applyBorder="1" applyAlignment="1">
      <alignment wrapText="1"/>
    </xf>
    <xf numFmtId="3" fontId="18" fillId="2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vertical="center"/>
    </xf>
    <xf numFmtId="3" fontId="19" fillId="2" borderId="2" xfId="1" quotePrefix="1" applyNumberFormat="1" applyFont="1" applyFill="1" applyBorder="1" applyAlignment="1" applyProtection="1">
      <alignment horizontal="left" vertical="center"/>
      <protection locked="0"/>
    </xf>
    <xf numFmtId="4" fontId="17" fillId="2" borderId="2" xfId="0" applyNumberFormat="1" applyFont="1" applyFill="1" applyBorder="1" applyAlignment="1">
      <alignment horizontal="right" wrapText="1"/>
    </xf>
    <xf numFmtId="4" fontId="17" fillId="2" borderId="2" xfId="0" applyNumberFormat="1" applyFont="1" applyFill="1" applyBorder="1" applyAlignment="1">
      <alignment horizontal="right" vertical="center" wrapText="1"/>
    </xf>
    <xf numFmtId="4" fontId="17" fillId="2" borderId="2" xfId="0" applyNumberFormat="1" applyFont="1" applyFill="1" applyBorder="1" applyAlignment="1">
      <alignment wrapText="1"/>
    </xf>
    <xf numFmtId="3" fontId="19" fillId="2" borderId="2" xfId="1" applyNumberFormat="1" applyFont="1" applyFill="1" applyBorder="1" applyAlignment="1">
      <alignment horizontal="left" vertical="center"/>
    </xf>
    <xf numFmtId="3" fontId="19" fillId="2" borderId="2" xfId="1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right" wrapText="1"/>
    </xf>
    <xf numFmtId="3" fontId="19" fillId="2" borderId="2" xfId="1" applyNumberFormat="1" applyFont="1" applyFill="1" applyBorder="1" applyAlignment="1">
      <alignment horizontal="left"/>
    </xf>
    <xf numFmtId="3" fontId="19" fillId="2" borderId="2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wrapText="1"/>
    </xf>
    <xf numFmtId="4" fontId="19" fillId="2" borderId="2" xfId="6" applyNumberFormat="1" applyFont="1" applyFill="1" applyBorder="1" applyAlignment="1">
      <alignment horizontal="right" wrapText="1"/>
    </xf>
    <xf numFmtId="4" fontId="19" fillId="0" borderId="2" xfId="6" applyNumberFormat="1" applyFont="1" applyFill="1" applyBorder="1" applyAlignment="1">
      <alignment wrapText="1"/>
    </xf>
    <xf numFmtId="3" fontId="19" fillId="2" borderId="2" xfId="1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>
      <alignment wrapText="1"/>
    </xf>
    <xf numFmtId="3" fontId="19" fillId="2" borderId="0" xfId="0" applyNumberFormat="1" applyFont="1" applyFill="1" applyAlignment="1">
      <alignment horizontal="right" wrapText="1"/>
    </xf>
    <xf numFmtId="3" fontId="19" fillId="2" borderId="0" xfId="0" applyNumberFormat="1" applyFont="1" applyFill="1" applyAlignment="1">
      <alignment wrapText="1"/>
    </xf>
    <xf numFmtId="3" fontId="20" fillId="2" borderId="2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right" wrapText="1"/>
    </xf>
    <xf numFmtId="3" fontId="20" fillId="2" borderId="2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Alignment="1">
      <alignment horizontal="right" wrapText="1"/>
    </xf>
    <xf numFmtId="3" fontId="18" fillId="2" borderId="2" xfId="0" applyNumberFormat="1" applyFont="1" applyFill="1" applyBorder="1" applyAlignment="1">
      <alignment vertical="center" wrapText="1"/>
    </xf>
    <xf numFmtId="3" fontId="17" fillId="2" borderId="2" xfId="2" quotePrefix="1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vertical="center"/>
    </xf>
    <xf numFmtId="3" fontId="19" fillId="2" borderId="2" xfId="3" applyNumberFormat="1" applyFont="1" applyFill="1" applyBorder="1" applyAlignment="1">
      <alignment vertical="center" wrapText="1"/>
    </xf>
    <xf numFmtId="3" fontId="19" fillId="2" borderId="2" xfId="3" applyNumberFormat="1" applyFont="1" applyFill="1" applyBorder="1" applyAlignment="1">
      <alignment horizontal="center" vertical="center" wrapText="1"/>
    </xf>
    <xf numFmtId="3" fontId="18" fillId="2" borderId="2" xfId="3" applyNumberFormat="1" applyFont="1" applyFill="1" applyBorder="1" applyAlignment="1">
      <alignment vertical="center" wrapText="1"/>
    </xf>
    <xf numFmtId="3" fontId="18" fillId="2" borderId="2" xfId="3" applyNumberFormat="1" applyFont="1" applyFill="1" applyBorder="1" applyAlignment="1">
      <alignment horizontal="center" vertical="center" wrapText="1"/>
    </xf>
    <xf numFmtId="3" fontId="18" fillId="2" borderId="2" xfId="3" applyNumberFormat="1" applyFont="1" applyFill="1" applyBorder="1" applyAlignment="1">
      <alignment horizontal="right" vertical="center" wrapText="1"/>
    </xf>
    <xf numFmtId="3" fontId="19" fillId="2" borderId="2" xfId="3" applyNumberFormat="1" applyFont="1" applyFill="1" applyBorder="1" applyAlignment="1">
      <alignment horizontal="left" vertical="center" wrapText="1"/>
    </xf>
    <xf numFmtId="3" fontId="17" fillId="2" borderId="2" xfId="3" applyNumberFormat="1" applyFont="1" applyFill="1" applyBorder="1" applyAlignment="1">
      <alignment horizontal="left" vertical="center" wrapText="1"/>
    </xf>
    <xf numFmtId="3" fontId="18" fillId="2" borderId="2" xfId="3" quotePrefix="1" applyNumberFormat="1" applyFont="1" applyFill="1" applyBorder="1" applyAlignment="1">
      <alignment vertical="center" wrapText="1"/>
    </xf>
    <xf numFmtId="3" fontId="17" fillId="2" borderId="2" xfId="3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right" vertical="center" wrapText="1"/>
    </xf>
    <xf numFmtId="49" fontId="19" fillId="0" borderId="2" xfId="0" applyNumberFormat="1" applyFont="1" applyFill="1" applyBorder="1" applyAlignment="1">
      <alignment horizontal="right" vertical="center" wrapText="1"/>
    </xf>
    <xf numFmtId="0" fontId="19" fillId="0" borderId="2" xfId="0" quotePrefix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right" vertical="center" wrapText="1"/>
    </xf>
    <xf numFmtId="49" fontId="19" fillId="2" borderId="2" xfId="0" applyNumberFormat="1" applyFont="1" applyFill="1" applyBorder="1" applyAlignment="1">
      <alignment horizontal="right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9" fillId="0" borderId="2" xfId="5" quotePrefix="1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vertical="center" wrapText="1"/>
    </xf>
    <xf numFmtId="0" fontId="19" fillId="0" borderId="2" xfId="5" applyFont="1" applyFill="1" applyBorder="1" applyAlignment="1">
      <alignment horizontal="center" vertical="center"/>
    </xf>
    <xf numFmtId="0" fontId="19" fillId="0" borderId="2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quotePrefix="1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21" fillId="0" borderId="2" xfId="0" quotePrefix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21" fillId="0" borderId="2" xfId="0" quotePrefix="1" applyFont="1" applyFill="1" applyBorder="1" applyAlignment="1">
      <alignment horizontal="center" vertical="center" wrapText="1"/>
    </xf>
    <xf numFmtId="3" fontId="19" fillId="0" borderId="2" xfId="0" quotePrefix="1" applyNumberFormat="1" applyFont="1" applyFill="1" applyBorder="1" applyAlignment="1">
      <alignment horizontal="right" vertical="center" wrapText="1"/>
    </xf>
    <xf numFmtId="1" fontId="19" fillId="0" borderId="2" xfId="0" applyNumberFormat="1" applyFont="1" applyFill="1" applyBorder="1" applyAlignment="1">
      <alignment horizontal="right" vertical="center" wrapText="1"/>
    </xf>
    <xf numFmtId="166" fontId="19" fillId="0" borderId="2" xfId="0" applyNumberFormat="1" applyFont="1" applyFill="1" applyBorder="1" applyAlignment="1">
      <alignment horizontal="right" vertical="center" wrapText="1"/>
    </xf>
    <xf numFmtId="0" fontId="19" fillId="0" borderId="2" xfId="0" quotePrefix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17" fillId="0" borderId="2" xfId="4" applyFont="1" applyBorder="1" applyAlignment="1">
      <alignment vertical="center" wrapText="1"/>
    </xf>
    <xf numFmtId="0" fontId="17" fillId="0" borderId="2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0" borderId="2" xfId="4" quotePrefix="1" applyFont="1" applyBorder="1" applyAlignment="1">
      <alignment vertical="center" wrapText="1"/>
    </xf>
    <xf numFmtId="0" fontId="19" fillId="0" borderId="2" xfId="4" applyFont="1" applyBorder="1" applyAlignment="1">
      <alignment vertical="center" wrapText="1"/>
    </xf>
    <xf numFmtId="164" fontId="19" fillId="2" borderId="2" xfId="6" applyNumberFormat="1" applyFont="1" applyFill="1" applyBorder="1" applyAlignment="1">
      <alignment horizontal="right" vertical="center" wrapText="1"/>
    </xf>
    <xf numFmtId="0" fontId="19" fillId="0" borderId="2" xfId="4" applyFont="1" applyFill="1" applyBorder="1" applyAlignment="1">
      <alignment horizontal="center" vertical="center"/>
    </xf>
    <xf numFmtId="0" fontId="19" fillId="0" borderId="2" xfId="4" quotePrefix="1" applyFont="1" applyFill="1" applyBorder="1" applyAlignment="1">
      <alignment vertical="center" wrapText="1"/>
    </xf>
    <xf numFmtId="9" fontId="19" fillId="0" borderId="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vertical="center" wrapText="1"/>
    </xf>
    <xf numFmtId="4" fontId="14" fillId="0" borderId="0" xfId="0" applyNumberFormat="1" applyFont="1" applyFill="1" applyAlignment="1">
      <alignment wrapText="1"/>
    </xf>
    <xf numFmtId="167" fontId="14" fillId="0" borderId="0" xfId="0" applyNumberFormat="1" applyFont="1" applyFill="1" applyAlignment="1">
      <alignment wrapText="1"/>
    </xf>
    <xf numFmtId="3" fontId="14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horizontal="right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quotePrefix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167" fontId="24" fillId="2" borderId="2" xfId="0" applyNumberFormat="1" applyFont="1" applyFill="1" applyBorder="1" applyAlignment="1">
      <alignment horizontal="right" vertical="center" wrapText="1"/>
    </xf>
    <xf numFmtId="3" fontId="24" fillId="2" borderId="2" xfId="0" applyNumberFormat="1" applyFont="1" applyFill="1" applyBorder="1" applyAlignment="1">
      <alignment horizontal="right" vertical="center" wrapText="1"/>
    </xf>
    <xf numFmtId="3" fontId="7" fillId="2" borderId="2" xfId="0" quotePrefix="1" applyNumberFormat="1" applyFont="1" applyFill="1" applyBorder="1" applyAlignment="1">
      <alignment horizontal="left" vertical="center" wrapText="1"/>
    </xf>
    <xf numFmtId="167" fontId="7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25" fillId="2" borderId="2" xfId="0" applyNumberFormat="1" applyFont="1" applyFill="1" applyBorder="1" applyAlignment="1">
      <alignment horizontal="left" vertical="center" wrapText="1"/>
    </xf>
    <xf numFmtId="3" fontId="7" fillId="0" borderId="2" xfId="0" quotePrefix="1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 wrapText="1"/>
    </xf>
    <xf numFmtId="3" fontId="7" fillId="0" borderId="2" xfId="4" applyNumberFormat="1" applyFont="1" applyBorder="1" applyAlignment="1">
      <alignment horizontal="center" vertical="center" wrapText="1"/>
    </xf>
    <xf numFmtId="168" fontId="7" fillId="2" borderId="2" xfId="0" applyNumberFormat="1" applyFont="1" applyFill="1" applyBorder="1" applyAlignment="1">
      <alignment horizontal="right" vertical="center" wrapText="1"/>
    </xf>
    <xf numFmtId="169" fontId="7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166" fontId="7" fillId="2" borderId="2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4" fontId="7" fillId="2" borderId="2" xfId="6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9" fontId="7" fillId="2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24" fillId="0" borderId="6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 2" xfId="2"/>
    <cellStyle name="Normal 2 3" xfId="3"/>
    <cellStyle name="Normal 21" xfId="7"/>
    <cellStyle name="Normal 33" xfId="8"/>
    <cellStyle name="Normal 4 2" xfId="4"/>
    <cellStyle name="Normal 6" xfId="5"/>
    <cellStyle name="Normal_XDKH2003-diaphuong" xfId="1"/>
  </cellStyles>
  <dxfs count="0"/>
  <tableStyles count="0" defaultTableStyle="TableStyleMedium2" defaultPivotStyle="PivotStyleLight16"/>
  <colors>
    <mruColors>
      <color rgb="FF0000FF"/>
      <color rgb="FF0099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sqref="A1:I17"/>
    </sheetView>
  </sheetViews>
  <sheetFormatPr defaultRowHeight="15" x14ac:dyDescent="0.25"/>
  <cols>
    <col min="1" max="1" width="12.7109375" customWidth="1"/>
    <col min="2" max="2" width="16.140625" customWidth="1"/>
    <col min="3" max="3" width="15" customWidth="1"/>
    <col min="5" max="5" width="12" customWidth="1"/>
    <col min="6" max="6" width="14.42578125" customWidth="1"/>
    <col min="7" max="8" width="13.140625" customWidth="1"/>
    <col min="9" max="9" width="29.42578125" customWidth="1"/>
  </cols>
  <sheetData>
    <row r="1" spans="1:9" x14ac:dyDescent="0.25">
      <c r="A1" s="171" t="s">
        <v>210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25">
      <c r="A3" s="172"/>
      <c r="B3" s="172"/>
      <c r="C3" s="172"/>
      <c r="D3" s="172"/>
      <c r="E3" s="172"/>
      <c r="F3" s="172"/>
      <c r="G3" s="172"/>
      <c r="H3" s="172"/>
      <c r="I3" s="172"/>
    </row>
    <row r="4" spans="1:9" x14ac:dyDescent="0.25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25">
      <c r="A5" s="172"/>
      <c r="B5" s="172"/>
      <c r="C5" s="172"/>
      <c r="D5" s="172"/>
      <c r="E5" s="172"/>
      <c r="F5" s="172"/>
      <c r="G5" s="172"/>
      <c r="H5" s="172"/>
      <c r="I5" s="172"/>
    </row>
    <row r="6" spans="1:9" x14ac:dyDescent="0.25">
      <c r="A6" s="172"/>
      <c r="B6" s="172"/>
      <c r="C6" s="172"/>
      <c r="D6" s="172"/>
      <c r="E6" s="172"/>
      <c r="F6" s="172"/>
      <c r="G6" s="172"/>
      <c r="H6" s="172"/>
      <c r="I6" s="172"/>
    </row>
    <row r="7" spans="1:9" x14ac:dyDescent="0.25">
      <c r="A7" s="172"/>
      <c r="B7" s="172"/>
      <c r="C7" s="172"/>
      <c r="D7" s="172"/>
      <c r="E7" s="172"/>
      <c r="F7" s="172"/>
      <c r="G7" s="172"/>
      <c r="H7" s="172"/>
      <c r="I7" s="172"/>
    </row>
    <row r="8" spans="1:9" x14ac:dyDescent="0.25">
      <c r="A8" s="172"/>
      <c r="B8" s="172"/>
      <c r="C8" s="172"/>
      <c r="D8" s="172"/>
      <c r="E8" s="172"/>
      <c r="F8" s="172"/>
      <c r="G8" s="172"/>
      <c r="H8" s="172"/>
      <c r="I8" s="172"/>
    </row>
    <row r="9" spans="1:9" x14ac:dyDescent="0.25">
      <c r="A9" s="172"/>
      <c r="B9" s="172"/>
      <c r="C9" s="172"/>
      <c r="D9" s="172"/>
      <c r="E9" s="172"/>
      <c r="F9" s="172"/>
      <c r="G9" s="172"/>
      <c r="H9" s="172"/>
      <c r="I9" s="172"/>
    </row>
    <row r="10" spans="1:9" x14ac:dyDescent="0.25">
      <c r="A10" s="172"/>
      <c r="B10" s="172"/>
      <c r="C10" s="172"/>
      <c r="D10" s="172"/>
      <c r="E10" s="172"/>
      <c r="F10" s="172"/>
      <c r="G10" s="172"/>
      <c r="H10" s="172"/>
      <c r="I10" s="172"/>
    </row>
    <row r="11" spans="1:9" x14ac:dyDescent="0.25">
      <c r="A11" s="172"/>
      <c r="B11" s="172"/>
      <c r="C11" s="172"/>
      <c r="D11" s="172"/>
      <c r="E11" s="172"/>
      <c r="F11" s="172"/>
      <c r="G11" s="172"/>
      <c r="H11" s="172"/>
      <c r="I11" s="172"/>
    </row>
    <row r="12" spans="1:9" x14ac:dyDescent="0.25">
      <c r="A12" s="172"/>
      <c r="B12" s="172"/>
      <c r="C12" s="172"/>
      <c r="D12" s="172"/>
      <c r="E12" s="172"/>
      <c r="F12" s="172"/>
      <c r="G12" s="172"/>
      <c r="H12" s="172"/>
      <c r="I12" s="172"/>
    </row>
    <row r="13" spans="1:9" x14ac:dyDescent="0.25">
      <c r="A13" s="172"/>
      <c r="B13" s="172"/>
      <c r="C13" s="172"/>
      <c r="D13" s="172"/>
      <c r="E13" s="172"/>
      <c r="F13" s="172"/>
      <c r="G13" s="172"/>
      <c r="H13" s="172"/>
      <c r="I13" s="172"/>
    </row>
    <row r="14" spans="1:9" x14ac:dyDescent="0.25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x14ac:dyDescent="0.2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9" x14ac:dyDescent="0.25">
      <c r="A16" s="172"/>
      <c r="B16" s="172"/>
      <c r="C16" s="172"/>
      <c r="D16" s="172"/>
      <c r="E16" s="172"/>
      <c r="F16" s="172"/>
      <c r="G16" s="172"/>
      <c r="H16" s="172"/>
      <c r="I16" s="172"/>
    </row>
    <row r="17" spans="1:9" x14ac:dyDescent="0.25">
      <c r="A17" s="172"/>
      <c r="B17" s="172"/>
      <c r="C17" s="172"/>
      <c r="D17" s="172"/>
      <c r="E17" s="172"/>
      <c r="F17" s="172"/>
      <c r="G17" s="172"/>
      <c r="H17" s="172"/>
      <c r="I17" s="172"/>
    </row>
  </sheetData>
  <mergeCells count="1">
    <mergeCell ref="A1:I17"/>
  </mergeCells>
  <pageMargins left="0.70866141732283472" right="0.35433070866141736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6"/>
  <sheetViews>
    <sheetView workbookViewId="0">
      <selection activeCell="A63" sqref="A63"/>
    </sheetView>
  </sheetViews>
  <sheetFormatPr defaultColWidth="9.140625" defaultRowHeight="15.75" x14ac:dyDescent="0.25"/>
  <cols>
    <col min="1" max="1" width="4.140625" style="139" customWidth="1"/>
    <col min="2" max="2" width="33.85546875" style="139" customWidth="1"/>
    <col min="3" max="3" width="13.140625" style="139" customWidth="1"/>
    <col min="4" max="9" width="13.42578125" style="140" customWidth="1"/>
    <col min="10" max="10" width="12.140625" style="140" customWidth="1"/>
    <col min="11" max="11" width="15.28515625" style="138" customWidth="1"/>
    <col min="12" max="12" width="9.140625" style="139"/>
    <col min="13" max="13" width="12.5703125" style="139" bestFit="1" customWidth="1"/>
    <col min="14" max="16384" width="9.140625" style="139"/>
  </cols>
  <sheetData>
    <row r="1" spans="1:13" s="134" customFormat="1" ht="17.25" customHeight="1" x14ac:dyDescent="0.25">
      <c r="A1" s="173" t="s">
        <v>246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3" s="134" customFormat="1" ht="24.75" customHeight="1" x14ac:dyDescent="0.25">
      <c r="A2" s="173" t="s">
        <v>247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3" s="134" customFormat="1" ht="9.75" hidden="1" customHeight="1" x14ac:dyDescent="0.25">
      <c r="A3" s="174" t="s">
        <v>248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3" s="134" customFormat="1" x14ac:dyDescent="0.25">
      <c r="A4" s="179" t="s">
        <v>239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3" s="135" customFormat="1" ht="26.25" customHeight="1" x14ac:dyDescent="0.25">
      <c r="A5" s="175" t="s">
        <v>0</v>
      </c>
      <c r="B5" s="175" t="s">
        <v>191</v>
      </c>
      <c r="C5" s="175" t="s">
        <v>192</v>
      </c>
      <c r="D5" s="175" t="s">
        <v>207</v>
      </c>
      <c r="E5" s="175" t="s">
        <v>201</v>
      </c>
      <c r="F5" s="175"/>
      <c r="G5" s="175"/>
      <c r="H5" s="175"/>
      <c r="I5" s="176" t="s">
        <v>208</v>
      </c>
      <c r="J5" s="177"/>
      <c r="K5" s="175" t="s">
        <v>8</v>
      </c>
    </row>
    <row r="6" spans="1:13" s="135" customFormat="1" ht="99.75" customHeight="1" x14ac:dyDescent="0.25">
      <c r="A6" s="175"/>
      <c r="B6" s="175"/>
      <c r="C6" s="175"/>
      <c r="D6" s="175"/>
      <c r="E6" s="141" t="s">
        <v>193</v>
      </c>
      <c r="F6" s="141" t="s">
        <v>194</v>
      </c>
      <c r="G6" s="141" t="s">
        <v>249</v>
      </c>
      <c r="H6" s="141" t="s">
        <v>250</v>
      </c>
      <c r="I6" s="142" t="s">
        <v>193</v>
      </c>
      <c r="J6" s="142" t="s">
        <v>251</v>
      </c>
      <c r="K6" s="175"/>
    </row>
    <row r="7" spans="1:13" s="134" customFormat="1" ht="30.75" customHeight="1" x14ac:dyDescent="0.25">
      <c r="A7" s="143">
        <v>1</v>
      </c>
      <c r="B7" s="144" t="s">
        <v>321</v>
      </c>
      <c r="C7" s="143" t="s">
        <v>1</v>
      </c>
      <c r="D7" s="145">
        <v>88.68</v>
      </c>
      <c r="E7" s="145">
        <v>115.54</v>
      </c>
      <c r="F7" s="145">
        <v>115.54</v>
      </c>
      <c r="G7" s="145">
        <f>F7/E7*100</f>
        <v>100</v>
      </c>
      <c r="H7" s="145">
        <f>F7/D7*100</f>
        <v>130.28867839422642</v>
      </c>
      <c r="I7" s="145">
        <v>115.02</v>
      </c>
      <c r="J7" s="145">
        <f>I7/F7*100</f>
        <v>99.549939414921226</v>
      </c>
      <c r="K7" s="181"/>
    </row>
    <row r="8" spans="1:13" s="134" customFormat="1" ht="30.75" customHeight="1" x14ac:dyDescent="0.25">
      <c r="A8" s="143"/>
      <c r="B8" s="144" t="s">
        <v>252</v>
      </c>
      <c r="C8" s="143" t="s">
        <v>1</v>
      </c>
      <c r="D8" s="145">
        <v>96</v>
      </c>
      <c r="E8" s="145">
        <v>114.12</v>
      </c>
      <c r="F8" s="145">
        <v>114.12</v>
      </c>
      <c r="G8" s="145">
        <f t="shared" ref="G8:G12" si="0">F8/E8*100</f>
        <v>100</v>
      </c>
      <c r="H8" s="145">
        <f t="shared" ref="H8:H10" si="1">F8/D8*100</f>
        <v>118.875</v>
      </c>
      <c r="I8" s="145">
        <v>113.44</v>
      </c>
      <c r="J8" s="145">
        <f t="shared" ref="J8:J12" si="2">I8/F8*100</f>
        <v>99.404135997195937</v>
      </c>
      <c r="K8" s="183"/>
    </row>
    <row r="9" spans="1:13" s="134" customFormat="1" ht="30.75" customHeight="1" x14ac:dyDescent="0.25">
      <c r="A9" s="143"/>
      <c r="B9" s="144" t="s">
        <v>253</v>
      </c>
      <c r="C9" s="143" t="s">
        <v>1</v>
      </c>
      <c r="D9" s="145">
        <v>76.510000000000005</v>
      </c>
      <c r="E9" s="145">
        <v>116.81</v>
      </c>
      <c r="F9" s="145">
        <v>116.81</v>
      </c>
      <c r="G9" s="145">
        <f t="shared" si="0"/>
        <v>100</v>
      </c>
      <c r="H9" s="145">
        <f t="shared" si="1"/>
        <v>152.67285322180106</v>
      </c>
      <c r="I9" s="145">
        <v>116.99</v>
      </c>
      <c r="J9" s="145">
        <f t="shared" si="2"/>
        <v>100.15409639585651</v>
      </c>
      <c r="K9" s="183"/>
    </row>
    <row r="10" spans="1:13" s="134" customFormat="1" ht="30.75" customHeight="1" x14ac:dyDescent="0.25">
      <c r="A10" s="143"/>
      <c r="B10" s="144" t="s">
        <v>254</v>
      </c>
      <c r="C10" s="143" t="s">
        <v>1</v>
      </c>
      <c r="D10" s="145">
        <v>89.62</v>
      </c>
      <c r="E10" s="145">
        <v>117</v>
      </c>
      <c r="F10" s="145">
        <v>117</v>
      </c>
      <c r="G10" s="145">
        <f t="shared" si="0"/>
        <v>100</v>
      </c>
      <c r="H10" s="145">
        <f t="shared" si="1"/>
        <v>130.55121624637357</v>
      </c>
      <c r="I10" s="145">
        <v>116</v>
      </c>
      <c r="J10" s="145">
        <f t="shared" si="2"/>
        <v>99.145299145299148</v>
      </c>
      <c r="K10" s="183"/>
      <c r="M10" s="136"/>
    </row>
    <row r="11" spans="1:13" s="134" customFormat="1" ht="42.75" customHeight="1" x14ac:dyDescent="0.25">
      <c r="A11" s="143">
        <v>2</v>
      </c>
      <c r="B11" s="144" t="s">
        <v>323</v>
      </c>
      <c r="C11" s="143" t="s">
        <v>2</v>
      </c>
      <c r="D11" s="146">
        <v>10382</v>
      </c>
      <c r="E11" s="146">
        <v>11995.79</v>
      </c>
      <c r="F11" s="146">
        <v>11995.79</v>
      </c>
      <c r="G11" s="145">
        <f t="shared" si="0"/>
        <v>100</v>
      </c>
      <c r="H11" s="145">
        <f t="shared" ref="H11:H12" si="3">E11/D11*100</f>
        <v>115.54411481410133</v>
      </c>
      <c r="I11" s="145">
        <v>13797.25</v>
      </c>
      <c r="J11" s="145">
        <f t="shared" si="2"/>
        <v>115.01743528354531</v>
      </c>
      <c r="K11" s="183"/>
      <c r="M11" s="136"/>
    </row>
    <row r="12" spans="1:13" s="134" customFormat="1" ht="36" customHeight="1" x14ac:dyDescent="0.25">
      <c r="A12" s="143">
        <v>3</v>
      </c>
      <c r="B12" s="144" t="s">
        <v>322</v>
      </c>
      <c r="C12" s="143" t="s">
        <v>255</v>
      </c>
      <c r="D12" s="146">
        <v>49</v>
      </c>
      <c r="E12" s="146">
        <v>53</v>
      </c>
      <c r="F12" s="146">
        <v>53</v>
      </c>
      <c r="G12" s="146">
        <f t="shared" si="0"/>
        <v>100</v>
      </c>
      <c r="H12" s="146">
        <f t="shared" si="3"/>
        <v>108.16326530612245</v>
      </c>
      <c r="I12" s="146">
        <v>57</v>
      </c>
      <c r="J12" s="145">
        <f t="shared" si="2"/>
        <v>107.54716981132076</v>
      </c>
      <c r="K12" s="183"/>
    </row>
    <row r="13" spans="1:13" s="134" customFormat="1" ht="27" customHeight="1" x14ac:dyDescent="0.25">
      <c r="A13" s="143">
        <v>4</v>
      </c>
      <c r="B13" s="144" t="s">
        <v>256</v>
      </c>
      <c r="C13" s="143"/>
      <c r="D13" s="146"/>
      <c r="E13" s="146"/>
      <c r="F13" s="146"/>
      <c r="G13" s="146"/>
      <c r="H13" s="146"/>
      <c r="I13" s="146"/>
      <c r="J13" s="146"/>
      <c r="K13" s="183"/>
      <c r="M13" s="136"/>
    </row>
    <row r="14" spans="1:13" s="134" customFormat="1" ht="27" customHeight="1" x14ac:dyDescent="0.25">
      <c r="A14" s="143"/>
      <c r="B14" s="147" t="s">
        <v>257</v>
      </c>
      <c r="C14" s="143" t="s">
        <v>1</v>
      </c>
      <c r="D14" s="145">
        <v>45.2</v>
      </c>
      <c r="E14" s="145">
        <v>48.33</v>
      </c>
      <c r="F14" s="145">
        <f>E14*G8/100</f>
        <v>48.33</v>
      </c>
      <c r="G14" s="145">
        <f>F14/E14*100</f>
        <v>100</v>
      </c>
      <c r="H14" s="145">
        <f>F14/D14*100</f>
        <v>106.92477876106194</v>
      </c>
      <c r="I14" s="145">
        <v>47.66</v>
      </c>
      <c r="J14" s="145">
        <f>I14/F14*100</f>
        <v>98.613697496379061</v>
      </c>
      <c r="K14" s="183"/>
      <c r="M14" s="137"/>
    </row>
    <row r="15" spans="1:13" s="134" customFormat="1" ht="27" customHeight="1" x14ac:dyDescent="0.25">
      <c r="A15" s="143"/>
      <c r="B15" s="147" t="s">
        <v>258</v>
      </c>
      <c r="C15" s="143" t="s">
        <v>1</v>
      </c>
      <c r="D15" s="145">
        <v>29.19</v>
      </c>
      <c r="E15" s="145">
        <v>25.47</v>
      </c>
      <c r="F15" s="145">
        <f t="shared" ref="F15:F16" si="4">E15*G9/100</f>
        <v>25.47</v>
      </c>
      <c r="G15" s="145">
        <f t="shared" ref="G15:G16" si="5">F15/E15*100</f>
        <v>100</v>
      </c>
      <c r="H15" s="145">
        <f t="shared" ref="H15:H16" si="6">F15/D15*100</f>
        <v>87.255909558067827</v>
      </c>
      <c r="I15" s="145">
        <v>25.9</v>
      </c>
      <c r="J15" s="145">
        <f t="shared" ref="J15:J16" si="7">I15/F15*100</f>
        <v>101.68826069886141</v>
      </c>
      <c r="K15" s="183"/>
    </row>
    <row r="16" spans="1:13" s="134" customFormat="1" ht="27" customHeight="1" x14ac:dyDescent="0.25">
      <c r="A16" s="143"/>
      <c r="B16" s="147" t="s">
        <v>259</v>
      </c>
      <c r="C16" s="143" t="s">
        <v>1</v>
      </c>
      <c r="D16" s="145">
        <v>25.61</v>
      </c>
      <c r="E16" s="145">
        <v>26.21</v>
      </c>
      <c r="F16" s="145">
        <f t="shared" si="4"/>
        <v>26.21</v>
      </c>
      <c r="G16" s="145">
        <f t="shared" si="5"/>
        <v>100</v>
      </c>
      <c r="H16" s="145">
        <f t="shared" si="6"/>
        <v>102.34283483014448</v>
      </c>
      <c r="I16" s="145">
        <v>26.43</v>
      </c>
      <c r="J16" s="145">
        <f t="shared" si="7"/>
        <v>100.8393742846242</v>
      </c>
      <c r="K16" s="183"/>
    </row>
    <row r="17" spans="1:11" s="134" customFormat="1" ht="26.25" customHeight="1" x14ac:dyDescent="0.25">
      <c r="A17" s="143">
        <v>5</v>
      </c>
      <c r="B17" s="147" t="s">
        <v>260</v>
      </c>
      <c r="C17" s="143" t="s">
        <v>2</v>
      </c>
      <c r="D17" s="146">
        <v>2750</v>
      </c>
      <c r="E17" s="146">
        <v>3570</v>
      </c>
      <c r="F17" s="146">
        <v>3600</v>
      </c>
      <c r="G17" s="145">
        <f>F17/E17*100</f>
        <v>100.84033613445378</v>
      </c>
      <c r="H17" s="145">
        <f>F17/D17*100</f>
        <v>130.90909090909091</v>
      </c>
      <c r="I17" s="146">
        <v>3800</v>
      </c>
      <c r="J17" s="145">
        <f>I17/F17*100</f>
        <v>105.55555555555556</v>
      </c>
      <c r="K17" s="182"/>
    </row>
    <row r="18" spans="1:11" s="134" customFormat="1" ht="27" customHeight="1" x14ac:dyDescent="0.25">
      <c r="A18" s="143">
        <v>6</v>
      </c>
      <c r="B18" s="147" t="s">
        <v>261</v>
      </c>
      <c r="C18" s="143" t="s">
        <v>1</v>
      </c>
      <c r="D18" s="146"/>
      <c r="E18" s="146"/>
      <c r="F18" s="146"/>
      <c r="G18" s="146"/>
      <c r="H18" s="146"/>
      <c r="I18" s="146"/>
      <c r="J18" s="146"/>
      <c r="K18" s="148"/>
    </row>
    <row r="19" spans="1:11" s="134" customFormat="1" ht="27" customHeight="1" x14ac:dyDescent="0.25">
      <c r="A19" s="149">
        <v>7</v>
      </c>
      <c r="B19" s="150" t="s">
        <v>262</v>
      </c>
      <c r="C19" s="149"/>
      <c r="D19" s="151"/>
      <c r="E19" s="151"/>
      <c r="F19" s="152"/>
      <c r="G19" s="152"/>
      <c r="H19" s="152"/>
      <c r="I19" s="152"/>
      <c r="J19" s="152"/>
      <c r="K19" s="181"/>
    </row>
    <row r="20" spans="1:11" s="134" customFormat="1" ht="41.25" customHeight="1" x14ac:dyDescent="0.25">
      <c r="A20" s="149"/>
      <c r="B20" s="153" t="s">
        <v>263</v>
      </c>
      <c r="C20" s="149" t="s">
        <v>2</v>
      </c>
      <c r="D20" s="154">
        <v>1210.4644271970001</v>
      </c>
      <c r="E20" s="154">
        <v>629.36300000000006</v>
      </c>
      <c r="F20" s="155"/>
      <c r="G20" s="155">
        <f t="shared" ref="G20:G33" si="8">+F20/E20*100</f>
        <v>0</v>
      </c>
      <c r="H20" s="155">
        <f t="shared" ref="H20:H33" si="9">+F20/D20*100</f>
        <v>0</v>
      </c>
      <c r="I20" s="155"/>
      <c r="J20" s="155"/>
      <c r="K20" s="183"/>
    </row>
    <row r="21" spans="1:11" s="134" customFormat="1" ht="33.6" customHeight="1" x14ac:dyDescent="0.25">
      <c r="A21" s="149"/>
      <c r="B21" s="153" t="s">
        <v>264</v>
      </c>
      <c r="C21" s="149" t="s">
        <v>2</v>
      </c>
      <c r="D21" s="154">
        <v>55.220703352999998</v>
      </c>
      <c r="E21" s="154">
        <v>52.6</v>
      </c>
      <c r="F21" s="155"/>
      <c r="G21" s="155">
        <f t="shared" si="8"/>
        <v>0</v>
      </c>
      <c r="H21" s="155">
        <f t="shared" si="9"/>
        <v>0</v>
      </c>
      <c r="I21" s="154">
        <v>55.64</v>
      </c>
      <c r="J21" s="155"/>
      <c r="K21" s="183"/>
    </row>
    <row r="22" spans="1:11" s="134" customFormat="1" ht="26.25" customHeight="1" x14ac:dyDescent="0.25">
      <c r="A22" s="149"/>
      <c r="B22" s="156" t="s">
        <v>3</v>
      </c>
      <c r="C22" s="149"/>
      <c r="D22" s="155"/>
      <c r="E22" s="154"/>
      <c r="F22" s="155"/>
      <c r="G22" s="155"/>
      <c r="H22" s="155"/>
      <c r="I22" s="155"/>
      <c r="J22" s="155"/>
      <c r="K22" s="183"/>
    </row>
    <row r="23" spans="1:11" s="134" customFormat="1" ht="27" customHeight="1" x14ac:dyDescent="0.25">
      <c r="A23" s="149"/>
      <c r="B23" s="153" t="s">
        <v>265</v>
      </c>
      <c r="C23" s="149" t="s">
        <v>2</v>
      </c>
      <c r="D23" s="154">
        <v>5.9328263000000003</v>
      </c>
      <c r="E23" s="154">
        <v>4</v>
      </c>
      <c r="F23" s="155"/>
      <c r="G23" s="155">
        <f t="shared" si="8"/>
        <v>0</v>
      </c>
      <c r="H23" s="155">
        <f t="shared" si="9"/>
        <v>0</v>
      </c>
      <c r="I23" s="154">
        <v>4.5</v>
      </c>
      <c r="J23" s="155"/>
      <c r="K23" s="183"/>
    </row>
    <row r="24" spans="1:11" s="134" customFormat="1" ht="25.5" customHeight="1" x14ac:dyDescent="0.25">
      <c r="A24" s="149"/>
      <c r="B24" s="153" t="s">
        <v>266</v>
      </c>
      <c r="C24" s="149" t="s">
        <v>2</v>
      </c>
      <c r="D24" s="155"/>
      <c r="E24" s="154"/>
      <c r="F24" s="155"/>
      <c r="G24" s="152"/>
      <c r="H24" s="152"/>
      <c r="I24" s="155"/>
      <c r="J24" s="155"/>
      <c r="K24" s="183"/>
    </row>
    <row r="25" spans="1:11" s="134" customFormat="1" ht="42" customHeight="1" x14ac:dyDescent="0.25">
      <c r="A25" s="149"/>
      <c r="B25" s="153" t="s">
        <v>267</v>
      </c>
      <c r="C25" s="149" t="s">
        <v>2</v>
      </c>
      <c r="D25" s="154">
        <v>1005.672175861</v>
      </c>
      <c r="E25" s="154">
        <v>627.56299999999999</v>
      </c>
      <c r="F25" s="155"/>
      <c r="G25" s="152">
        <f t="shared" si="8"/>
        <v>0</v>
      </c>
      <c r="H25" s="152">
        <f t="shared" si="9"/>
        <v>0</v>
      </c>
      <c r="I25" s="155"/>
      <c r="J25" s="155"/>
      <c r="K25" s="183"/>
    </row>
    <row r="26" spans="1:11" s="134" customFormat="1" ht="23.25" customHeight="1" x14ac:dyDescent="0.25">
      <c r="A26" s="149"/>
      <c r="B26" s="156" t="s">
        <v>3</v>
      </c>
      <c r="C26" s="149"/>
      <c r="D26" s="155"/>
      <c r="E26" s="154"/>
      <c r="F26" s="155"/>
      <c r="G26" s="152"/>
      <c r="H26" s="152"/>
      <c r="I26" s="155"/>
      <c r="J26" s="155"/>
      <c r="K26" s="183"/>
    </row>
    <row r="27" spans="1:11" s="134" customFormat="1" ht="39" customHeight="1" x14ac:dyDescent="0.25">
      <c r="A27" s="149"/>
      <c r="B27" s="153" t="s">
        <v>268</v>
      </c>
      <c r="C27" s="149" t="s">
        <v>2</v>
      </c>
      <c r="D27" s="154">
        <f>+D25</f>
        <v>1005.672175861</v>
      </c>
      <c r="E27" s="154">
        <f>+E25</f>
        <v>627.56299999999999</v>
      </c>
      <c r="F27" s="155"/>
      <c r="G27" s="152">
        <f t="shared" si="8"/>
        <v>0</v>
      </c>
      <c r="H27" s="152">
        <f t="shared" si="9"/>
        <v>0</v>
      </c>
      <c r="I27" s="155"/>
      <c r="J27" s="155"/>
      <c r="K27" s="183"/>
    </row>
    <row r="28" spans="1:11" s="134" customFormat="1" ht="23.25" customHeight="1" x14ac:dyDescent="0.25">
      <c r="A28" s="149"/>
      <c r="B28" s="153" t="s">
        <v>269</v>
      </c>
      <c r="C28" s="149" t="s">
        <v>2</v>
      </c>
      <c r="D28" s="155"/>
      <c r="E28" s="154"/>
      <c r="F28" s="155"/>
      <c r="G28" s="152"/>
      <c r="H28" s="152"/>
      <c r="I28" s="155"/>
      <c r="J28" s="155"/>
      <c r="K28" s="182"/>
    </row>
    <row r="29" spans="1:11" s="134" customFormat="1" ht="30.75" customHeight="1" x14ac:dyDescent="0.25">
      <c r="A29" s="149">
        <v>8</v>
      </c>
      <c r="B29" s="150" t="s">
        <v>270</v>
      </c>
      <c r="C29" s="149"/>
      <c r="D29" s="151"/>
      <c r="E29" s="151"/>
      <c r="F29" s="152"/>
      <c r="G29" s="152"/>
      <c r="H29" s="152"/>
      <c r="I29" s="152"/>
      <c r="J29" s="152"/>
      <c r="K29" s="181"/>
    </row>
    <row r="30" spans="1:11" s="134" customFormat="1" ht="27" customHeight="1" x14ac:dyDescent="0.25">
      <c r="A30" s="149"/>
      <c r="B30" s="153" t="s">
        <v>271</v>
      </c>
      <c r="C30" s="149" t="s">
        <v>2</v>
      </c>
      <c r="D30" s="154">
        <v>889.98704538599998</v>
      </c>
      <c r="E30" s="154">
        <v>627.56299999999999</v>
      </c>
      <c r="F30" s="155"/>
      <c r="G30" s="152">
        <f t="shared" si="8"/>
        <v>0</v>
      </c>
      <c r="H30" s="152">
        <f t="shared" si="9"/>
        <v>0</v>
      </c>
      <c r="I30" s="155"/>
      <c r="J30" s="155"/>
      <c r="K30" s="183"/>
    </row>
    <row r="31" spans="1:11" s="134" customFormat="1" ht="30" customHeight="1" x14ac:dyDescent="0.25">
      <c r="A31" s="149"/>
      <c r="B31" s="156" t="s">
        <v>3</v>
      </c>
      <c r="C31" s="149"/>
      <c r="D31" s="155"/>
      <c r="E31" s="154"/>
      <c r="F31" s="155"/>
      <c r="G31" s="152"/>
      <c r="H31" s="152"/>
      <c r="I31" s="155"/>
      <c r="J31" s="155"/>
      <c r="K31" s="183"/>
    </row>
    <row r="32" spans="1:11" s="134" customFormat="1" ht="27" customHeight="1" x14ac:dyDescent="0.25">
      <c r="A32" s="149"/>
      <c r="B32" s="153" t="s">
        <v>272</v>
      </c>
      <c r="C32" s="149" t="s">
        <v>2</v>
      </c>
      <c r="D32" s="154">
        <v>72.518906365999996</v>
      </c>
      <c r="E32" s="154">
        <v>26.6</v>
      </c>
      <c r="F32" s="155"/>
      <c r="G32" s="152">
        <f t="shared" si="8"/>
        <v>0</v>
      </c>
      <c r="H32" s="152">
        <f t="shared" si="9"/>
        <v>0</v>
      </c>
      <c r="I32" s="155"/>
      <c r="J32" s="155"/>
      <c r="K32" s="183"/>
    </row>
    <row r="33" spans="1:11" s="134" customFormat="1" ht="42" customHeight="1" x14ac:dyDescent="0.25">
      <c r="A33" s="149"/>
      <c r="B33" s="153" t="s">
        <v>273</v>
      </c>
      <c r="C33" s="149" t="s">
        <v>2</v>
      </c>
      <c r="D33" s="154">
        <v>688.76073965499995</v>
      </c>
      <c r="E33" s="154">
        <v>571.98500000000001</v>
      </c>
      <c r="F33" s="155"/>
      <c r="G33" s="152">
        <f t="shared" si="8"/>
        <v>0</v>
      </c>
      <c r="H33" s="152">
        <f t="shared" si="9"/>
        <v>0</v>
      </c>
      <c r="I33" s="155"/>
      <c r="J33" s="155"/>
      <c r="K33" s="183"/>
    </row>
    <row r="34" spans="1:11" s="134" customFormat="1" ht="31.5" customHeight="1" x14ac:dyDescent="0.25">
      <c r="A34" s="149">
        <v>9</v>
      </c>
      <c r="B34" s="150" t="s">
        <v>274</v>
      </c>
      <c r="C34" s="149" t="s">
        <v>2</v>
      </c>
      <c r="D34" s="154">
        <f>+D25-D30</f>
        <v>115.68513047500005</v>
      </c>
      <c r="E34" s="154"/>
      <c r="F34" s="155"/>
      <c r="G34" s="152"/>
      <c r="H34" s="152"/>
      <c r="I34" s="155"/>
      <c r="J34" s="155"/>
      <c r="K34" s="182"/>
    </row>
    <row r="35" spans="1:11" s="134" customFormat="1" ht="30.75" customHeight="1" x14ac:dyDescent="0.25">
      <c r="A35" s="143"/>
      <c r="B35" s="147" t="s">
        <v>275</v>
      </c>
      <c r="C35" s="143" t="s">
        <v>276</v>
      </c>
      <c r="D35" s="155"/>
      <c r="E35" s="155"/>
      <c r="F35" s="155"/>
      <c r="G35" s="155"/>
      <c r="H35" s="155"/>
      <c r="I35" s="155"/>
      <c r="J35" s="155"/>
      <c r="K35" s="183"/>
    </row>
    <row r="36" spans="1:11" s="134" customFormat="1" ht="32.25" customHeight="1" x14ac:dyDescent="0.25">
      <c r="A36" s="143"/>
      <c r="B36" s="147" t="s">
        <v>277</v>
      </c>
      <c r="C36" s="143" t="s">
        <v>278</v>
      </c>
      <c r="D36" s="155"/>
      <c r="E36" s="155"/>
      <c r="F36" s="155"/>
      <c r="G36" s="155"/>
      <c r="H36" s="155"/>
      <c r="I36" s="155"/>
      <c r="J36" s="155"/>
      <c r="K36" s="183"/>
    </row>
    <row r="37" spans="1:11" s="134" customFormat="1" ht="33" customHeight="1" x14ac:dyDescent="0.25">
      <c r="A37" s="143"/>
      <c r="B37" s="147" t="s">
        <v>279</v>
      </c>
      <c r="C37" s="143" t="s">
        <v>278</v>
      </c>
      <c r="D37" s="155"/>
      <c r="E37" s="155"/>
      <c r="F37" s="155"/>
      <c r="G37" s="155"/>
      <c r="H37" s="155"/>
      <c r="I37" s="155"/>
      <c r="J37" s="155"/>
      <c r="K37" s="182"/>
    </row>
    <row r="38" spans="1:11" s="134" customFormat="1" ht="30.75" customHeight="1" x14ac:dyDescent="0.25">
      <c r="A38" s="157">
        <v>10</v>
      </c>
      <c r="B38" s="158" t="s">
        <v>280</v>
      </c>
      <c r="C38" s="159" t="s">
        <v>126</v>
      </c>
      <c r="D38" s="160">
        <v>94273</v>
      </c>
      <c r="E38" s="160">
        <v>95505</v>
      </c>
      <c r="F38" s="160">
        <v>95505</v>
      </c>
      <c r="G38" s="161">
        <f>F38/E38*100</f>
        <v>100</v>
      </c>
      <c r="H38" s="161">
        <f>G38/D38*100</f>
        <v>0.10607491010151369</v>
      </c>
      <c r="I38" s="160">
        <v>96737</v>
      </c>
      <c r="J38" s="161">
        <f>G38/G38*100</f>
        <v>100</v>
      </c>
      <c r="K38" s="181"/>
    </row>
    <row r="39" spans="1:11" s="134" customFormat="1" ht="31.5" customHeight="1" x14ac:dyDescent="0.25">
      <c r="A39" s="143"/>
      <c r="B39" s="144" t="s">
        <v>281</v>
      </c>
      <c r="C39" s="143" t="s">
        <v>1</v>
      </c>
      <c r="D39" s="161">
        <v>64.25</v>
      </c>
      <c r="E39" s="161">
        <v>64.44</v>
      </c>
      <c r="F39" s="161">
        <v>64.459999999999994</v>
      </c>
      <c r="G39" s="161">
        <f t="shared" ref="G39:G41" si="10">F39/E39*100</f>
        <v>100.0310366232154</v>
      </c>
      <c r="H39" s="161">
        <f t="shared" ref="H39:H41" si="11">G39/D39*100</f>
        <v>155.69032937465431</v>
      </c>
      <c r="I39" s="160" t="s">
        <v>282</v>
      </c>
      <c r="J39" s="161">
        <f t="shared" ref="J39:J41" si="12">G39/G39*100</f>
        <v>100</v>
      </c>
      <c r="K39" s="183"/>
    </row>
    <row r="40" spans="1:11" s="134" customFormat="1" ht="33.75" customHeight="1" x14ac:dyDescent="0.25">
      <c r="A40" s="157"/>
      <c r="B40" s="144" t="s">
        <v>283</v>
      </c>
      <c r="C40" s="143" t="s">
        <v>284</v>
      </c>
      <c r="D40" s="160">
        <v>5110</v>
      </c>
      <c r="E40" s="160">
        <v>3000</v>
      </c>
      <c r="F40" s="160">
        <v>3644</v>
      </c>
      <c r="G40" s="161">
        <f t="shared" si="10"/>
        <v>121.46666666666665</v>
      </c>
      <c r="H40" s="161">
        <f t="shared" si="11"/>
        <v>2.3770384866275274</v>
      </c>
      <c r="I40" s="160">
        <v>3000</v>
      </c>
      <c r="J40" s="161">
        <f t="shared" si="12"/>
        <v>100</v>
      </c>
      <c r="K40" s="183"/>
    </row>
    <row r="41" spans="1:11" s="134" customFormat="1" ht="45" customHeight="1" x14ac:dyDescent="0.25">
      <c r="A41" s="143"/>
      <c r="B41" s="148" t="s">
        <v>285</v>
      </c>
      <c r="C41" s="159" t="s">
        <v>126</v>
      </c>
      <c r="D41" s="160">
        <v>34</v>
      </c>
      <c r="E41" s="160">
        <v>140</v>
      </c>
      <c r="F41" s="160" t="s">
        <v>286</v>
      </c>
      <c r="G41" s="161">
        <f t="shared" si="10"/>
        <v>100</v>
      </c>
      <c r="H41" s="161">
        <f t="shared" si="11"/>
        <v>294.11764705882354</v>
      </c>
      <c r="I41" s="160" t="s">
        <v>286</v>
      </c>
      <c r="J41" s="161">
        <f t="shared" si="12"/>
        <v>100</v>
      </c>
      <c r="K41" s="182"/>
    </row>
    <row r="42" spans="1:11" s="134" customFormat="1" ht="33" customHeight="1" x14ac:dyDescent="0.25">
      <c r="A42" s="157"/>
      <c r="B42" s="150" t="s">
        <v>287</v>
      </c>
      <c r="C42" s="149" t="s">
        <v>1</v>
      </c>
      <c r="D42" s="160"/>
      <c r="E42" s="160"/>
      <c r="F42" s="160"/>
      <c r="G42" s="160"/>
      <c r="H42" s="161"/>
      <c r="I42" s="160"/>
      <c r="J42" s="160"/>
      <c r="K42" s="162"/>
    </row>
    <row r="43" spans="1:11" s="134" customFormat="1" ht="23.25" customHeight="1" x14ac:dyDescent="0.25">
      <c r="A43" s="143"/>
      <c r="B43" s="144" t="s">
        <v>288</v>
      </c>
      <c r="C43" s="143" t="s">
        <v>1</v>
      </c>
      <c r="D43" s="160">
        <v>0</v>
      </c>
      <c r="E43" s="160">
        <v>0</v>
      </c>
      <c r="F43" s="160">
        <v>0</v>
      </c>
      <c r="G43" s="160" t="s">
        <v>289</v>
      </c>
      <c r="H43" s="160">
        <v>0</v>
      </c>
      <c r="I43" s="160" t="s">
        <v>289</v>
      </c>
      <c r="J43" s="160" t="s">
        <v>289</v>
      </c>
      <c r="K43" s="148"/>
    </row>
    <row r="44" spans="1:11" s="134" customFormat="1" ht="27.75" customHeight="1" x14ac:dyDescent="0.25">
      <c r="A44" s="143">
        <v>11</v>
      </c>
      <c r="B44" s="144" t="s">
        <v>290</v>
      </c>
      <c r="C44" s="143" t="s">
        <v>291</v>
      </c>
      <c r="D44" s="145">
        <v>13.3</v>
      </c>
      <c r="E44" s="145">
        <v>13.67</v>
      </c>
      <c r="F44" s="145">
        <v>13.3</v>
      </c>
      <c r="G44" s="145">
        <f>F44/E44*100</f>
        <v>97.293343087051937</v>
      </c>
      <c r="H44" s="145">
        <f>F44/D44*100</f>
        <v>100</v>
      </c>
      <c r="I44" s="145">
        <v>13.3</v>
      </c>
      <c r="J44" s="145">
        <f>I44/F44*100</f>
        <v>100</v>
      </c>
      <c r="K44" s="181"/>
    </row>
    <row r="45" spans="1:11" s="134" customFormat="1" ht="27" customHeight="1" x14ac:dyDescent="0.25">
      <c r="A45" s="143"/>
      <c r="B45" s="144" t="s">
        <v>292</v>
      </c>
      <c r="C45" s="143" t="s">
        <v>293</v>
      </c>
      <c r="D45" s="145">
        <v>5.9</v>
      </c>
      <c r="E45" s="145">
        <v>6.4</v>
      </c>
      <c r="F45" s="145">
        <v>5.9</v>
      </c>
      <c r="G45" s="145">
        <f t="shared" ref="G45:G46" si="13">F45/E45*100</f>
        <v>92.1875</v>
      </c>
      <c r="H45" s="145">
        <f t="shared" ref="H45:H46" si="14">F45/D45*100</f>
        <v>100</v>
      </c>
      <c r="I45" s="145">
        <v>5.9</v>
      </c>
      <c r="J45" s="145">
        <f t="shared" ref="J45:J46" si="15">I45/F45*100</f>
        <v>100</v>
      </c>
      <c r="K45" s="183"/>
    </row>
    <row r="46" spans="1:11" s="134" customFormat="1" ht="39" customHeight="1" x14ac:dyDescent="0.25">
      <c r="A46" s="143"/>
      <c r="B46" s="144" t="s">
        <v>294</v>
      </c>
      <c r="C46" s="143" t="s">
        <v>1</v>
      </c>
      <c r="D46" s="145">
        <v>6.71</v>
      </c>
      <c r="E46" s="145">
        <v>6.28</v>
      </c>
      <c r="F46" s="145">
        <v>6.2</v>
      </c>
      <c r="G46" s="145">
        <f t="shared" si="13"/>
        <v>98.726114649681534</v>
      </c>
      <c r="H46" s="145">
        <f t="shared" si="14"/>
        <v>92.399403874813714</v>
      </c>
      <c r="I46" s="145">
        <f>E46-0.5</f>
        <v>5.78</v>
      </c>
      <c r="J46" s="145">
        <f t="shared" si="15"/>
        <v>93.225806451612897</v>
      </c>
      <c r="K46" s="182"/>
    </row>
    <row r="47" spans="1:11" s="134" customFormat="1" ht="27" customHeight="1" x14ac:dyDescent="0.25">
      <c r="A47" s="143">
        <v>12</v>
      </c>
      <c r="B47" s="144" t="s">
        <v>295</v>
      </c>
      <c r="C47" s="143" t="s">
        <v>1</v>
      </c>
      <c r="D47" s="145">
        <v>104</v>
      </c>
      <c r="E47" s="145">
        <v>98.9</v>
      </c>
      <c r="F47" s="145">
        <v>100</v>
      </c>
      <c r="G47" s="145">
        <v>72.94</v>
      </c>
      <c r="H47" s="145">
        <v>-32</v>
      </c>
      <c r="I47" s="145">
        <v>85</v>
      </c>
      <c r="J47" s="163">
        <v>11.25</v>
      </c>
      <c r="K47" s="181"/>
    </row>
    <row r="48" spans="1:11" s="134" customFormat="1" ht="36.75" customHeight="1" x14ac:dyDescent="0.25">
      <c r="A48" s="143"/>
      <c r="B48" s="144" t="s">
        <v>296</v>
      </c>
      <c r="C48" s="143" t="s">
        <v>1</v>
      </c>
      <c r="D48" s="145">
        <v>12.84</v>
      </c>
      <c r="E48" s="145">
        <v>16.489999999999998</v>
      </c>
      <c r="F48" s="145">
        <v>100</v>
      </c>
      <c r="G48" s="145">
        <v>69.34</v>
      </c>
      <c r="H48" s="145">
        <v>-1.44</v>
      </c>
      <c r="I48" s="145">
        <v>12.5</v>
      </c>
      <c r="J48" s="163">
        <v>1.1000000000000001</v>
      </c>
      <c r="K48" s="182"/>
    </row>
    <row r="49" spans="1:11" s="134" customFormat="1" ht="36" customHeight="1" x14ac:dyDescent="0.25">
      <c r="A49" s="143">
        <v>13</v>
      </c>
      <c r="B49" s="144" t="s">
        <v>297</v>
      </c>
      <c r="C49" s="143"/>
      <c r="D49" s="146"/>
      <c r="E49" s="146"/>
      <c r="F49" s="146"/>
      <c r="G49" s="146"/>
      <c r="H49" s="146"/>
      <c r="I49" s="146"/>
      <c r="J49" s="146"/>
      <c r="K49" s="181"/>
    </row>
    <row r="50" spans="1:11" s="134" customFormat="1" ht="25.5" customHeight="1" x14ac:dyDescent="0.25">
      <c r="A50" s="143"/>
      <c r="B50" s="144" t="s">
        <v>298</v>
      </c>
      <c r="C50" s="143"/>
      <c r="D50" s="164">
        <v>74.22</v>
      </c>
      <c r="E50" s="165">
        <v>82</v>
      </c>
      <c r="F50" s="166" t="s">
        <v>299</v>
      </c>
      <c r="G50" s="164">
        <v>100</v>
      </c>
      <c r="H50" s="167">
        <f>F50/D50*100</f>
        <v>110.48234977095123</v>
      </c>
      <c r="I50" s="165">
        <v>82</v>
      </c>
      <c r="J50" s="164">
        <v>100</v>
      </c>
      <c r="K50" s="183"/>
    </row>
    <row r="51" spans="1:11" s="134" customFormat="1" ht="26.25" customHeight="1" x14ac:dyDescent="0.25">
      <c r="A51" s="143"/>
      <c r="B51" s="144" t="s">
        <v>300</v>
      </c>
      <c r="C51" s="143" t="s">
        <v>1</v>
      </c>
      <c r="D51" s="164">
        <v>99.9</v>
      </c>
      <c r="E51" s="164">
        <v>99.8</v>
      </c>
      <c r="F51" s="166" t="s">
        <v>301</v>
      </c>
      <c r="G51" s="164">
        <v>100.1</v>
      </c>
      <c r="H51" s="166">
        <f t="shared" ref="H51:H52" si="16">F51/D51*100</f>
        <v>100</v>
      </c>
      <c r="I51" s="164">
        <v>99.8</v>
      </c>
      <c r="J51" s="164">
        <v>100</v>
      </c>
      <c r="K51" s="183"/>
    </row>
    <row r="52" spans="1:11" s="134" customFormat="1" ht="33" customHeight="1" x14ac:dyDescent="0.25">
      <c r="A52" s="143"/>
      <c r="B52" s="144" t="s">
        <v>324</v>
      </c>
      <c r="C52" s="143" t="s">
        <v>1</v>
      </c>
      <c r="D52" s="164">
        <v>98.5</v>
      </c>
      <c r="E52" s="164">
        <v>98.5</v>
      </c>
      <c r="F52" s="166" t="s">
        <v>302</v>
      </c>
      <c r="G52" s="164">
        <v>100</v>
      </c>
      <c r="H52" s="166">
        <f t="shared" si="16"/>
        <v>100</v>
      </c>
      <c r="I52" s="164">
        <v>98.5</v>
      </c>
      <c r="J52" s="164">
        <v>100</v>
      </c>
      <c r="K52" s="182"/>
    </row>
    <row r="53" spans="1:11" s="134" customFormat="1" ht="33" customHeight="1" x14ac:dyDescent="0.25">
      <c r="A53" s="143">
        <v>14</v>
      </c>
      <c r="B53" s="144" t="s">
        <v>303</v>
      </c>
      <c r="C53" s="143" t="s">
        <v>1</v>
      </c>
      <c r="D53" s="168">
        <v>99.43</v>
      </c>
      <c r="E53" s="168">
        <v>99.55</v>
      </c>
      <c r="F53" s="169" t="s">
        <v>304</v>
      </c>
      <c r="G53" s="168">
        <v>100</v>
      </c>
      <c r="H53" s="169" t="s">
        <v>305</v>
      </c>
      <c r="I53" s="169" t="s">
        <v>306</v>
      </c>
      <c r="J53" s="168">
        <v>99.6</v>
      </c>
      <c r="K53" s="148"/>
    </row>
    <row r="54" spans="1:11" s="134" customFormat="1" ht="33" customHeight="1" x14ac:dyDescent="0.25">
      <c r="A54" s="143">
        <v>15</v>
      </c>
      <c r="B54" s="144" t="s">
        <v>307</v>
      </c>
      <c r="C54" s="143" t="s">
        <v>1</v>
      </c>
      <c r="D54" s="170">
        <v>0.73</v>
      </c>
      <c r="E54" s="170">
        <v>0.75</v>
      </c>
      <c r="F54" s="166" t="s">
        <v>308</v>
      </c>
      <c r="G54" s="170">
        <v>1</v>
      </c>
      <c r="H54" s="170">
        <v>1.02</v>
      </c>
      <c r="I54" s="166" t="s">
        <v>238</v>
      </c>
      <c r="J54" s="170">
        <v>1</v>
      </c>
      <c r="K54" s="181"/>
    </row>
    <row r="55" spans="1:11" s="134" customFormat="1" ht="33" customHeight="1" x14ac:dyDescent="0.25">
      <c r="A55" s="143"/>
      <c r="B55" s="144" t="s">
        <v>309</v>
      </c>
      <c r="C55" s="143" t="s">
        <v>1</v>
      </c>
      <c r="D55" s="170">
        <v>0.9</v>
      </c>
      <c r="E55" s="170">
        <v>0.91</v>
      </c>
      <c r="F55" s="166" t="s">
        <v>310</v>
      </c>
      <c r="G55" s="170">
        <v>1.01</v>
      </c>
      <c r="H55" s="170">
        <v>1.02</v>
      </c>
      <c r="I55" s="166" t="s">
        <v>311</v>
      </c>
      <c r="J55" s="170">
        <v>0.94</v>
      </c>
      <c r="K55" s="182"/>
    </row>
    <row r="56" spans="1:11" s="134" customFormat="1" ht="33" customHeight="1" x14ac:dyDescent="0.25">
      <c r="A56" s="143"/>
      <c r="B56" s="144" t="s">
        <v>312</v>
      </c>
      <c r="C56" s="143" t="s">
        <v>1</v>
      </c>
      <c r="D56" s="155"/>
      <c r="E56" s="155"/>
      <c r="F56" s="155"/>
      <c r="G56" s="155"/>
      <c r="H56" s="155"/>
      <c r="I56" s="155"/>
      <c r="J56" s="155"/>
      <c r="K56" s="143"/>
    </row>
    <row r="57" spans="1:11" s="134" customFormat="1" ht="33" customHeight="1" x14ac:dyDescent="0.25">
      <c r="A57" s="143">
        <v>16</v>
      </c>
      <c r="B57" s="144" t="s">
        <v>313</v>
      </c>
      <c r="C57" s="143" t="s">
        <v>1</v>
      </c>
      <c r="D57" s="155"/>
      <c r="E57" s="155"/>
      <c r="F57" s="155"/>
      <c r="G57" s="155"/>
      <c r="H57" s="155"/>
      <c r="I57" s="155"/>
      <c r="J57" s="155"/>
      <c r="K57" s="183"/>
    </row>
    <row r="58" spans="1:11" s="134" customFormat="1" ht="33" customHeight="1" x14ac:dyDescent="0.25">
      <c r="A58" s="143"/>
      <c r="B58" s="144" t="s">
        <v>314</v>
      </c>
      <c r="C58" s="143" t="s">
        <v>1</v>
      </c>
      <c r="D58" s="155"/>
      <c r="E58" s="155"/>
      <c r="F58" s="155"/>
      <c r="G58" s="155"/>
      <c r="H58" s="155"/>
      <c r="I58" s="155"/>
      <c r="J58" s="155"/>
      <c r="K58" s="182"/>
    </row>
    <row r="59" spans="1:11" s="134" customFormat="1" ht="33" customHeight="1" x14ac:dyDescent="0.25">
      <c r="A59" s="143">
        <v>17</v>
      </c>
      <c r="B59" s="144" t="s">
        <v>315</v>
      </c>
      <c r="C59" s="143" t="s">
        <v>1</v>
      </c>
      <c r="D59" s="155"/>
      <c r="E59" s="155"/>
      <c r="F59" s="155"/>
      <c r="G59" s="155"/>
      <c r="H59" s="155"/>
      <c r="I59" s="155"/>
      <c r="J59" s="155"/>
      <c r="K59" s="148"/>
    </row>
    <row r="60" spans="1:11" s="134" customFormat="1" ht="33" customHeight="1" x14ac:dyDescent="0.25">
      <c r="A60" s="143">
        <v>18</v>
      </c>
      <c r="B60" s="144" t="s">
        <v>5</v>
      </c>
      <c r="C60" s="143" t="s">
        <v>6</v>
      </c>
      <c r="D60" s="155"/>
      <c r="E60" s="155"/>
      <c r="F60" s="155"/>
      <c r="G60" s="155"/>
      <c r="H60" s="155"/>
      <c r="I60" s="155"/>
      <c r="J60" s="155"/>
      <c r="K60" s="181"/>
    </row>
    <row r="61" spans="1:11" s="134" customFormat="1" ht="35.450000000000003" customHeight="1" x14ac:dyDescent="0.25">
      <c r="A61" s="143"/>
      <c r="B61" s="144" t="s">
        <v>7</v>
      </c>
      <c r="C61" s="143" t="s">
        <v>1</v>
      </c>
      <c r="D61" s="155"/>
      <c r="E61" s="155"/>
      <c r="F61" s="155"/>
      <c r="G61" s="155"/>
      <c r="H61" s="155"/>
      <c r="I61" s="155"/>
      <c r="J61" s="155"/>
      <c r="K61" s="183"/>
    </row>
    <row r="62" spans="1:11" s="134" customFormat="1" ht="35.450000000000003" customHeight="1" x14ac:dyDescent="0.25">
      <c r="A62" s="143">
        <v>19</v>
      </c>
      <c r="B62" s="144" t="s">
        <v>316</v>
      </c>
      <c r="C62" s="143" t="s">
        <v>317</v>
      </c>
      <c r="D62" s="143" t="s">
        <v>317</v>
      </c>
      <c r="E62" s="143" t="s">
        <v>317</v>
      </c>
      <c r="F62" s="143" t="s">
        <v>317</v>
      </c>
      <c r="G62" s="143" t="s">
        <v>317</v>
      </c>
      <c r="H62" s="143" t="s">
        <v>317</v>
      </c>
      <c r="I62" s="143" t="s">
        <v>317</v>
      </c>
      <c r="J62" s="143" t="s">
        <v>317</v>
      </c>
      <c r="K62" s="181"/>
    </row>
    <row r="63" spans="1:11" s="134" customFormat="1" ht="45.6" customHeight="1" x14ac:dyDescent="0.25">
      <c r="A63" s="143"/>
      <c r="B63" s="144" t="s">
        <v>318</v>
      </c>
      <c r="C63" s="143" t="s">
        <v>1</v>
      </c>
      <c r="D63" s="146">
        <v>100</v>
      </c>
      <c r="E63" s="146">
        <v>100</v>
      </c>
      <c r="F63" s="146">
        <v>100</v>
      </c>
      <c r="G63" s="146">
        <v>100</v>
      </c>
      <c r="H63" s="146">
        <v>100</v>
      </c>
      <c r="I63" s="146">
        <v>100</v>
      </c>
      <c r="J63" s="146">
        <v>100</v>
      </c>
      <c r="K63" s="182"/>
    </row>
    <row r="64" spans="1:11" s="134" customFormat="1" ht="35.450000000000003" customHeight="1" x14ac:dyDescent="0.25">
      <c r="A64" s="143"/>
      <c r="B64" s="144" t="s">
        <v>319</v>
      </c>
      <c r="C64" s="143" t="s">
        <v>1</v>
      </c>
      <c r="D64" s="146">
        <v>100</v>
      </c>
      <c r="E64" s="146">
        <v>100</v>
      </c>
      <c r="F64" s="146">
        <v>100</v>
      </c>
      <c r="G64" s="146">
        <v>100</v>
      </c>
      <c r="H64" s="146">
        <v>100</v>
      </c>
      <c r="I64" s="146">
        <v>100</v>
      </c>
      <c r="J64" s="146">
        <v>100</v>
      </c>
      <c r="K64" s="143"/>
    </row>
    <row r="66" spans="1:10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</row>
  </sheetData>
  <mergeCells count="24">
    <mergeCell ref="A66:J66"/>
    <mergeCell ref="A4:K4"/>
    <mergeCell ref="K47:K48"/>
    <mergeCell ref="K49:K52"/>
    <mergeCell ref="K54:K55"/>
    <mergeCell ref="K57:K58"/>
    <mergeCell ref="K60:K61"/>
    <mergeCell ref="K62:K63"/>
    <mergeCell ref="K7:K17"/>
    <mergeCell ref="K19:K28"/>
    <mergeCell ref="K29:K34"/>
    <mergeCell ref="K35:K37"/>
    <mergeCell ref="K38:K41"/>
    <mergeCell ref="K44:K46"/>
    <mergeCell ref="A1:K1"/>
    <mergeCell ref="A2:K2"/>
    <mergeCell ref="A3:K3"/>
    <mergeCell ref="A5:A6"/>
    <mergeCell ref="B5:B6"/>
    <mergeCell ref="C5:C6"/>
    <mergeCell ref="D5:D6"/>
    <mergeCell ref="E5:H5"/>
    <mergeCell ref="I5:J5"/>
    <mergeCell ref="K5:K6"/>
  </mergeCells>
  <pageMargins left="0.7" right="0.7" top="0.75" bottom="0.75" header="0.3" footer="0.3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workbookViewId="0">
      <pane ySplit="6" topLeftCell="A16" activePane="bottomLeft" state="frozen"/>
      <selection pane="bottomLeft" activeCell="K89" sqref="K89"/>
    </sheetView>
  </sheetViews>
  <sheetFormatPr defaultColWidth="9.140625" defaultRowHeight="15.75" x14ac:dyDescent="0.25"/>
  <cols>
    <col min="1" max="1" width="4.140625" style="1" customWidth="1"/>
    <col min="2" max="2" width="39.7109375" style="1" customWidth="1"/>
    <col min="3" max="3" width="10.7109375" style="1" customWidth="1"/>
    <col min="4" max="5" width="14.28515625" style="12" customWidth="1"/>
    <col min="6" max="6" width="13.140625" style="12" customWidth="1"/>
    <col min="7" max="8" width="10.7109375" style="12" customWidth="1"/>
    <col min="9" max="9" width="12.42578125" style="7" customWidth="1"/>
    <col min="10" max="10" width="11.140625" style="12" customWidth="1"/>
    <col min="11" max="11" width="20.85546875" style="8" customWidth="1"/>
    <col min="12" max="16384" width="9.140625" style="1"/>
  </cols>
  <sheetData>
    <row r="1" spans="1:11" ht="17.25" customHeight="1" x14ac:dyDescent="0.25">
      <c r="A1" s="184" t="s">
        <v>205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4.75" customHeight="1" x14ac:dyDescent="0.25">
      <c r="A2" s="184" t="s">
        <v>320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4.75" hidden="1" customHeight="1" x14ac:dyDescent="0.25">
      <c r="A3" s="185" t="s">
        <v>197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14"/>
      <c r="B4" s="189" t="s">
        <v>239</v>
      </c>
      <c r="C4" s="190"/>
      <c r="D4" s="190"/>
      <c r="E4" s="190"/>
      <c r="F4" s="190"/>
      <c r="G4" s="190"/>
      <c r="H4" s="190"/>
      <c r="I4" s="190"/>
      <c r="J4" s="190"/>
      <c r="K4" s="190"/>
    </row>
    <row r="5" spans="1:11" s="9" customFormat="1" ht="26.25" customHeight="1" x14ac:dyDescent="0.25">
      <c r="A5" s="188" t="s">
        <v>0</v>
      </c>
      <c r="B5" s="188" t="s">
        <v>191</v>
      </c>
      <c r="C5" s="188" t="s">
        <v>192</v>
      </c>
      <c r="D5" s="188" t="s">
        <v>207</v>
      </c>
      <c r="E5" s="188" t="s">
        <v>201</v>
      </c>
      <c r="F5" s="188"/>
      <c r="G5" s="188"/>
      <c r="H5" s="188"/>
      <c r="I5" s="186" t="s">
        <v>208</v>
      </c>
      <c r="J5" s="187"/>
      <c r="K5" s="188" t="s">
        <v>8</v>
      </c>
    </row>
    <row r="6" spans="1:11" s="9" customFormat="1" ht="78" customHeight="1" x14ac:dyDescent="0.25">
      <c r="A6" s="188"/>
      <c r="B6" s="188"/>
      <c r="C6" s="188"/>
      <c r="D6" s="188"/>
      <c r="E6" s="15" t="s">
        <v>193</v>
      </c>
      <c r="F6" s="15" t="s">
        <v>194</v>
      </c>
      <c r="G6" s="15" t="s">
        <v>242</v>
      </c>
      <c r="H6" s="15" t="s">
        <v>241</v>
      </c>
      <c r="I6" s="16" t="s">
        <v>193</v>
      </c>
      <c r="J6" s="16" t="s">
        <v>240</v>
      </c>
      <c r="K6" s="188"/>
    </row>
    <row r="7" spans="1:11" ht="30.75" customHeight="1" x14ac:dyDescent="0.25">
      <c r="A7" s="17" t="s">
        <v>9</v>
      </c>
      <c r="B7" s="18" t="s">
        <v>243</v>
      </c>
      <c r="C7" s="17"/>
      <c r="D7" s="19"/>
      <c r="E7" s="19"/>
      <c r="F7" s="19"/>
      <c r="G7" s="19"/>
      <c r="H7" s="19"/>
      <c r="I7" s="20"/>
      <c r="J7" s="19"/>
      <c r="K7" s="20"/>
    </row>
    <row r="8" spans="1:11" ht="37.5" customHeight="1" x14ac:dyDescent="0.25">
      <c r="A8" s="17">
        <v>1</v>
      </c>
      <c r="B8" s="18" t="s">
        <v>244</v>
      </c>
      <c r="C8" s="21" t="s">
        <v>2</v>
      </c>
      <c r="D8" s="22">
        <f>D9+D16+D175+D177</f>
        <v>10381.68</v>
      </c>
      <c r="E8" s="22">
        <f>E9+E16+E175+E177</f>
        <v>11995.79</v>
      </c>
      <c r="F8" s="22">
        <f>F9+F16+F175+F177</f>
        <v>11871.887324000001</v>
      </c>
      <c r="G8" s="22">
        <f>F8/E8*100</f>
        <v>98.967115329628157</v>
      </c>
      <c r="H8" s="22">
        <f>F8/D8*100</f>
        <v>114.35420205592931</v>
      </c>
      <c r="I8" s="18">
        <f>I9+I16+I175+I177</f>
        <v>13797.25</v>
      </c>
      <c r="J8" s="22">
        <f>I8/F8*100</f>
        <v>116.21783144881874</v>
      </c>
      <c r="K8" s="20"/>
    </row>
    <row r="9" spans="1:11" ht="18" customHeight="1" x14ac:dyDescent="0.25">
      <c r="A9" s="17" t="s">
        <v>10</v>
      </c>
      <c r="B9" s="18" t="s">
        <v>11</v>
      </c>
      <c r="C9" s="17" t="s">
        <v>2</v>
      </c>
      <c r="D9" s="22">
        <v>2615.85</v>
      </c>
      <c r="E9" s="22">
        <v>2823.4</v>
      </c>
      <c r="F9" s="22">
        <f>E9*96.39%</f>
        <v>2721.4752600000002</v>
      </c>
      <c r="G9" s="22">
        <f>F9/E9*100</f>
        <v>96.39</v>
      </c>
      <c r="H9" s="22">
        <f>F9/D9*100</f>
        <v>104.03789437467745</v>
      </c>
      <c r="I9" s="18">
        <v>2987.8</v>
      </c>
      <c r="J9" s="22">
        <f>I9/F9*100</f>
        <v>109.7860430302056</v>
      </c>
      <c r="K9" s="20"/>
    </row>
    <row r="10" spans="1:11" ht="18" customHeight="1" x14ac:dyDescent="0.25">
      <c r="A10" s="23" t="s">
        <v>12</v>
      </c>
      <c r="B10" s="24" t="s">
        <v>13</v>
      </c>
      <c r="C10" s="21" t="s">
        <v>2</v>
      </c>
      <c r="D10" s="19"/>
      <c r="E10" s="19"/>
      <c r="F10" s="19"/>
      <c r="G10" s="19"/>
      <c r="H10" s="19"/>
      <c r="I10" s="20"/>
      <c r="J10" s="19"/>
      <c r="K10" s="20"/>
    </row>
    <row r="11" spans="1:11" ht="18" customHeight="1" x14ac:dyDescent="0.25">
      <c r="A11" s="23" t="s">
        <v>12</v>
      </c>
      <c r="B11" s="24" t="s">
        <v>14</v>
      </c>
      <c r="C11" s="21" t="s">
        <v>2</v>
      </c>
      <c r="D11" s="19"/>
      <c r="E11" s="19"/>
      <c r="F11" s="19"/>
      <c r="G11" s="19"/>
      <c r="H11" s="19"/>
      <c r="I11" s="20"/>
      <c r="J11" s="19"/>
      <c r="K11" s="20"/>
    </row>
    <row r="12" spans="1:11" ht="18" customHeight="1" x14ac:dyDescent="0.25">
      <c r="A12" s="23" t="s">
        <v>12</v>
      </c>
      <c r="B12" s="24" t="s">
        <v>15</v>
      </c>
      <c r="C12" s="21" t="s">
        <v>2</v>
      </c>
      <c r="D12" s="19"/>
      <c r="E12" s="19"/>
      <c r="F12" s="19"/>
      <c r="G12" s="19"/>
      <c r="H12" s="19"/>
      <c r="I12" s="20"/>
      <c r="J12" s="19"/>
      <c r="K12" s="20"/>
    </row>
    <row r="13" spans="1:11" ht="18" customHeight="1" x14ac:dyDescent="0.25">
      <c r="A13" s="17" t="s">
        <v>16</v>
      </c>
      <c r="B13" s="18" t="s">
        <v>73</v>
      </c>
      <c r="C13" s="17" t="s">
        <v>2</v>
      </c>
      <c r="D13" s="19"/>
      <c r="E13" s="19"/>
      <c r="F13" s="19"/>
      <c r="G13" s="19"/>
      <c r="H13" s="19"/>
      <c r="I13" s="20"/>
      <c r="J13" s="19"/>
      <c r="K13" s="20"/>
    </row>
    <row r="14" spans="1:11" ht="18" customHeight="1" x14ac:dyDescent="0.25">
      <c r="A14" s="21"/>
      <c r="B14" s="25" t="s">
        <v>17</v>
      </c>
      <c r="C14" s="21" t="s">
        <v>2</v>
      </c>
      <c r="D14" s="19"/>
      <c r="E14" s="19"/>
      <c r="F14" s="19"/>
      <c r="G14" s="19"/>
      <c r="H14" s="19"/>
      <c r="I14" s="20"/>
      <c r="J14" s="19"/>
      <c r="K14" s="20"/>
    </row>
    <row r="15" spans="1:11" ht="18" customHeight="1" x14ac:dyDescent="0.25">
      <c r="A15" s="21"/>
      <c r="B15" s="25" t="s">
        <v>18</v>
      </c>
      <c r="C15" s="21" t="s">
        <v>2</v>
      </c>
      <c r="D15" s="19"/>
      <c r="E15" s="19"/>
      <c r="F15" s="19"/>
      <c r="G15" s="19"/>
      <c r="H15" s="19"/>
      <c r="I15" s="20"/>
      <c r="J15" s="19"/>
      <c r="K15" s="20"/>
    </row>
    <row r="16" spans="1:11" ht="18" customHeight="1" x14ac:dyDescent="0.25">
      <c r="A16" s="17" t="s">
        <v>19</v>
      </c>
      <c r="B16" s="18" t="s">
        <v>80</v>
      </c>
      <c r="C16" s="17" t="s">
        <v>2</v>
      </c>
      <c r="D16" s="22">
        <v>2463.83</v>
      </c>
      <c r="E16" s="22">
        <v>2973.6</v>
      </c>
      <c r="F16" s="22">
        <f>E16*96.39%</f>
        <v>2866.2530400000001</v>
      </c>
      <c r="G16" s="22">
        <f>F16/E16*100</f>
        <v>96.390000000000015</v>
      </c>
      <c r="H16" s="22">
        <f>F16/D16*100</f>
        <v>116.33323078296797</v>
      </c>
      <c r="I16" s="18">
        <v>3588.58</v>
      </c>
      <c r="J16" s="22">
        <f>I16/F16*100</f>
        <v>125.20108831703149</v>
      </c>
      <c r="K16" s="20"/>
    </row>
    <row r="17" spans="1:11" ht="18" customHeight="1" x14ac:dyDescent="0.25">
      <c r="A17" s="23" t="s">
        <v>12</v>
      </c>
      <c r="B17" s="24" t="s">
        <v>20</v>
      </c>
      <c r="C17" s="21" t="s">
        <v>2</v>
      </c>
      <c r="D17" s="19"/>
      <c r="E17" s="19"/>
      <c r="F17" s="19"/>
      <c r="G17" s="19"/>
      <c r="H17" s="19"/>
      <c r="I17" s="20"/>
      <c r="J17" s="19"/>
      <c r="K17" s="20"/>
    </row>
    <row r="18" spans="1:11" ht="18" customHeight="1" x14ac:dyDescent="0.25">
      <c r="A18" s="23" t="s">
        <v>12</v>
      </c>
      <c r="B18" s="24" t="s">
        <v>21</v>
      </c>
      <c r="C18" s="21" t="s">
        <v>2</v>
      </c>
      <c r="D18" s="19"/>
      <c r="E18" s="19"/>
      <c r="F18" s="19"/>
      <c r="G18" s="19"/>
      <c r="H18" s="19"/>
      <c r="I18" s="20"/>
      <c r="J18" s="19"/>
      <c r="K18" s="20"/>
    </row>
    <row r="19" spans="1:11" ht="18" customHeight="1" x14ac:dyDescent="0.25">
      <c r="A19" s="23" t="s">
        <v>12</v>
      </c>
      <c r="B19" s="24" t="s">
        <v>22</v>
      </c>
      <c r="C19" s="21" t="s">
        <v>2</v>
      </c>
      <c r="D19" s="19"/>
      <c r="E19" s="19"/>
      <c r="F19" s="19"/>
      <c r="G19" s="19"/>
      <c r="H19" s="19"/>
      <c r="I19" s="20"/>
      <c r="J19" s="19"/>
      <c r="K19" s="20"/>
    </row>
    <row r="20" spans="1:11" ht="18" customHeight="1" x14ac:dyDescent="0.25">
      <c r="A20" s="23" t="s">
        <v>12</v>
      </c>
      <c r="B20" s="24" t="s">
        <v>23</v>
      </c>
      <c r="C20" s="21" t="s">
        <v>2</v>
      </c>
      <c r="D20" s="19"/>
      <c r="E20" s="19"/>
      <c r="F20" s="19"/>
      <c r="G20" s="19"/>
      <c r="H20" s="19"/>
      <c r="I20" s="20"/>
      <c r="J20" s="19"/>
      <c r="K20" s="20"/>
    </row>
    <row r="21" spans="1:11" ht="36.75" customHeight="1" x14ac:dyDescent="0.25">
      <c r="A21" s="17">
        <v>1</v>
      </c>
      <c r="B21" s="18" t="s">
        <v>24</v>
      </c>
      <c r="C21" s="21"/>
      <c r="D21" s="19"/>
      <c r="E21" s="19"/>
      <c r="F21" s="19"/>
      <c r="G21" s="19"/>
      <c r="H21" s="19"/>
      <c r="I21" s="20"/>
      <c r="J21" s="19"/>
      <c r="K21" s="20"/>
    </row>
    <row r="22" spans="1:11" ht="19.149999999999999" customHeight="1" x14ac:dyDescent="0.25">
      <c r="A22" s="21" t="s">
        <v>10</v>
      </c>
      <c r="B22" s="20" t="s">
        <v>25</v>
      </c>
      <c r="C22" s="21"/>
      <c r="D22" s="19"/>
      <c r="E22" s="19"/>
      <c r="F22" s="19"/>
      <c r="G22" s="19"/>
      <c r="H22" s="19"/>
      <c r="I22" s="20"/>
      <c r="J22" s="19"/>
      <c r="K22" s="20"/>
    </row>
    <row r="23" spans="1:11" ht="19.149999999999999" customHeight="1" x14ac:dyDescent="0.25">
      <c r="A23" s="21" t="s">
        <v>12</v>
      </c>
      <c r="B23" s="20" t="s">
        <v>26</v>
      </c>
      <c r="C23" s="21" t="s">
        <v>27</v>
      </c>
      <c r="D23" s="26">
        <v>40648.67</v>
      </c>
      <c r="E23" s="26">
        <v>38950</v>
      </c>
      <c r="F23" s="26">
        <v>40563.57</v>
      </c>
      <c r="G23" s="26">
        <f>F23/E23*100</f>
        <v>104.1426700898588</v>
      </c>
      <c r="H23" s="26">
        <f>F23/D23*100</f>
        <v>99.790645056775546</v>
      </c>
      <c r="I23" s="20">
        <v>37900</v>
      </c>
      <c r="J23" s="26">
        <f>I23/F23*100</f>
        <v>93.43359078108756</v>
      </c>
      <c r="K23" s="20"/>
    </row>
    <row r="24" spans="1:11" ht="19.149999999999999" customHeight="1" x14ac:dyDescent="0.25">
      <c r="A24" s="21" t="s">
        <v>12</v>
      </c>
      <c r="B24" s="20" t="s">
        <v>28</v>
      </c>
      <c r="C24" s="21" t="s">
        <v>27</v>
      </c>
      <c r="D24" s="26">
        <v>40648.67</v>
      </c>
      <c r="E24" s="26">
        <v>38950</v>
      </c>
      <c r="F24" s="26">
        <v>40563.57</v>
      </c>
      <c r="G24" s="26">
        <f t="shared" ref="G24:G87" si="0">F24/E24*100</f>
        <v>104.1426700898588</v>
      </c>
      <c r="H24" s="26">
        <f t="shared" ref="H24:H87" si="1">F24/D24*100</f>
        <v>99.790645056775546</v>
      </c>
      <c r="I24" s="20">
        <v>37900</v>
      </c>
      <c r="J24" s="26">
        <f t="shared" ref="J24:J87" si="2">I24/F24*100</f>
        <v>93.43359078108756</v>
      </c>
      <c r="K24" s="20"/>
    </row>
    <row r="25" spans="1:11" ht="19.149999999999999" customHeight="1" x14ac:dyDescent="0.25">
      <c r="A25" s="23" t="s">
        <v>12</v>
      </c>
      <c r="B25" s="20" t="s">
        <v>29</v>
      </c>
      <c r="C25" s="21" t="s">
        <v>30</v>
      </c>
      <c r="D25" s="26">
        <v>5.4282615908466383</v>
      </c>
      <c r="E25" s="26">
        <v>5.2553273427471119</v>
      </c>
      <c r="F25" s="26">
        <v>5.3427545578458711</v>
      </c>
      <c r="G25" s="26">
        <f t="shared" si="0"/>
        <v>101.663592187448</v>
      </c>
      <c r="H25" s="26">
        <f t="shared" si="1"/>
        <v>98.424780538488548</v>
      </c>
      <c r="I25" s="27">
        <v>5.4481530343007911</v>
      </c>
      <c r="J25" s="26">
        <f t="shared" si="2"/>
        <v>101.97273663451641</v>
      </c>
      <c r="K25" s="20"/>
    </row>
    <row r="26" spans="1:11" ht="19.149999999999999" customHeight="1" x14ac:dyDescent="0.25">
      <c r="A26" s="23" t="s">
        <v>12</v>
      </c>
      <c r="B26" s="20" t="s">
        <v>31</v>
      </c>
      <c r="C26" s="21" t="s">
        <v>32</v>
      </c>
      <c r="D26" s="26">
        <v>220651.61408</v>
      </c>
      <c r="E26" s="26">
        <v>204695</v>
      </c>
      <c r="F26" s="26">
        <v>216721.19850000003</v>
      </c>
      <c r="G26" s="26">
        <f t="shared" si="0"/>
        <v>105.87517941327343</v>
      </c>
      <c r="H26" s="26">
        <f t="shared" si="1"/>
        <v>98.218723395073397</v>
      </c>
      <c r="I26" s="20">
        <v>206485</v>
      </c>
      <c r="J26" s="26">
        <f t="shared" si="2"/>
        <v>95.276789455370221</v>
      </c>
      <c r="K26" s="20"/>
    </row>
    <row r="27" spans="1:11" ht="19.149999999999999" customHeight="1" x14ac:dyDescent="0.25">
      <c r="A27" s="23"/>
      <c r="B27" s="28" t="s">
        <v>33</v>
      </c>
      <c r="C27" s="21"/>
      <c r="D27" s="26"/>
      <c r="E27" s="26"/>
      <c r="F27" s="26"/>
      <c r="G27" s="26"/>
      <c r="H27" s="26"/>
      <c r="I27" s="27"/>
      <c r="J27" s="26"/>
      <c r="K27" s="20"/>
    </row>
    <row r="28" spans="1:11" ht="19.149999999999999" customHeight="1" x14ac:dyDescent="0.25">
      <c r="A28" s="29"/>
      <c r="B28" s="30" t="s">
        <v>34</v>
      </c>
      <c r="C28" s="17"/>
      <c r="D28" s="26"/>
      <c r="E28" s="26"/>
      <c r="F28" s="26"/>
      <c r="G28" s="26"/>
      <c r="H28" s="26"/>
      <c r="I28" s="27"/>
      <c r="J28" s="26"/>
      <c r="K28" s="20"/>
    </row>
    <row r="29" spans="1:11" ht="19.149999999999999" customHeight="1" x14ac:dyDescent="0.25">
      <c r="A29" s="23" t="s">
        <v>12</v>
      </c>
      <c r="B29" s="31" t="s">
        <v>26</v>
      </c>
      <c r="C29" s="21" t="s">
        <v>27</v>
      </c>
      <c r="D29" s="26">
        <v>455.05</v>
      </c>
      <c r="E29" s="26">
        <v>500</v>
      </c>
      <c r="F29" s="32">
        <v>537.53</v>
      </c>
      <c r="G29" s="26">
        <f t="shared" si="0"/>
        <v>107.50599999999999</v>
      </c>
      <c r="H29" s="26">
        <f t="shared" si="1"/>
        <v>118.12548071640478</v>
      </c>
      <c r="I29" s="33">
        <v>500</v>
      </c>
      <c r="J29" s="26">
        <f t="shared" si="2"/>
        <v>93.018064108049785</v>
      </c>
      <c r="K29" s="20"/>
    </row>
    <row r="30" spans="1:11" ht="19.149999999999999" customHeight="1" x14ac:dyDescent="0.25">
      <c r="A30" s="23" t="s">
        <v>12</v>
      </c>
      <c r="B30" s="25" t="s">
        <v>28</v>
      </c>
      <c r="C30" s="21" t="s">
        <v>27</v>
      </c>
      <c r="D30" s="26">
        <v>455.05</v>
      </c>
      <c r="E30" s="26">
        <v>500</v>
      </c>
      <c r="F30" s="32">
        <v>537.53</v>
      </c>
      <c r="G30" s="26">
        <f t="shared" si="0"/>
        <v>107.50599999999999</v>
      </c>
      <c r="H30" s="26">
        <f t="shared" si="1"/>
        <v>118.12548071640478</v>
      </c>
      <c r="I30" s="33">
        <v>500</v>
      </c>
      <c r="J30" s="26">
        <f t="shared" si="2"/>
        <v>93.018064108049785</v>
      </c>
      <c r="K30" s="20"/>
    </row>
    <row r="31" spans="1:11" ht="19.149999999999999" customHeight="1" x14ac:dyDescent="0.25">
      <c r="A31" s="23" t="s">
        <v>12</v>
      </c>
      <c r="B31" s="25" t="s">
        <v>29</v>
      </c>
      <c r="C31" s="21" t="s">
        <v>30</v>
      </c>
      <c r="D31" s="26">
        <v>4.51</v>
      </c>
      <c r="E31" s="26">
        <v>4.5</v>
      </c>
      <c r="F31" s="32">
        <v>4.8499999999999996</v>
      </c>
      <c r="G31" s="26">
        <f t="shared" si="0"/>
        <v>107.77777777777777</v>
      </c>
      <c r="H31" s="26">
        <f t="shared" si="1"/>
        <v>107.53880266075389</v>
      </c>
      <c r="I31" s="34">
        <v>4.8499999999999996</v>
      </c>
      <c r="J31" s="26">
        <f t="shared" si="2"/>
        <v>100</v>
      </c>
      <c r="K31" s="20"/>
    </row>
    <row r="32" spans="1:11" ht="19.149999999999999" customHeight="1" x14ac:dyDescent="0.25">
      <c r="A32" s="23" t="s">
        <v>12</v>
      </c>
      <c r="B32" s="25" t="s">
        <v>31</v>
      </c>
      <c r="C32" s="21" t="s">
        <v>32</v>
      </c>
      <c r="D32" s="26">
        <v>2053.19</v>
      </c>
      <c r="E32" s="26">
        <f>E29*E31</f>
        <v>2250</v>
      </c>
      <c r="F32" s="32">
        <f>F29*F31</f>
        <v>2607.0204999999996</v>
      </c>
      <c r="G32" s="26">
        <f t="shared" si="0"/>
        <v>115.86757777777777</v>
      </c>
      <c r="H32" s="26">
        <f t="shared" si="1"/>
        <v>126.97414754601375</v>
      </c>
      <c r="I32" s="33">
        <f>I29*I31</f>
        <v>2425</v>
      </c>
      <c r="J32" s="26">
        <f t="shared" si="2"/>
        <v>93.018064108049785</v>
      </c>
      <c r="K32" s="20"/>
    </row>
    <row r="33" spans="1:11" ht="19.149999999999999" customHeight="1" x14ac:dyDescent="0.25">
      <c r="A33" s="23"/>
      <c r="B33" s="30" t="s">
        <v>35</v>
      </c>
      <c r="C33" s="35"/>
      <c r="D33" s="26"/>
      <c r="E33" s="26"/>
      <c r="F33" s="32"/>
      <c r="G33" s="26"/>
      <c r="H33" s="26"/>
      <c r="I33" s="34"/>
      <c r="J33" s="26"/>
      <c r="K33" s="20"/>
    </row>
    <row r="34" spans="1:11" ht="19.149999999999999" customHeight="1" x14ac:dyDescent="0.25">
      <c r="A34" s="23" t="s">
        <v>12</v>
      </c>
      <c r="B34" s="36" t="s">
        <v>26</v>
      </c>
      <c r="C34" s="35" t="s">
        <v>27</v>
      </c>
      <c r="D34" s="26">
        <v>12280.46</v>
      </c>
      <c r="E34" s="26">
        <v>11000</v>
      </c>
      <c r="F34" s="32">
        <v>12534.86</v>
      </c>
      <c r="G34" s="26">
        <f t="shared" si="0"/>
        <v>113.95327272727273</v>
      </c>
      <c r="H34" s="26">
        <f t="shared" si="1"/>
        <v>102.07158363774649</v>
      </c>
      <c r="I34" s="33">
        <v>11100</v>
      </c>
      <c r="J34" s="26">
        <f t="shared" si="2"/>
        <v>88.553043272920476</v>
      </c>
      <c r="K34" s="20"/>
    </row>
    <row r="35" spans="1:11" ht="19.149999999999999" customHeight="1" x14ac:dyDescent="0.25">
      <c r="A35" s="23" t="s">
        <v>12</v>
      </c>
      <c r="B35" s="36" t="s">
        <v>28</v>
      </c>
      <c r="C35" s="35" t="s">
        <v>27</v>
      </c>
      <c r="D35" s="26">
        <v>12280.46</v>
      </c>
      <c r="E35" s="26">
        <v>11000</v>
      </c>
      <c r="F35" s="32">
        <v>12534.86</v>
      </c>
      <c r="G35" s="26">
        <f t="shared" si="0"/>
        <v>113.95327272727273</v>
      </c>
      <c r="H35" s="26">
        <f t="shared" si="1"/>
        <v>102.07158363774649</v>
      </c>
      <c r="I35" s="33">
        <v>11100</v>
      </c>
      <c r="J35" s="26">
        <f t="shared" si="2"/>
        <v>88.553043272920476</v>
      </c>
      <c r="K35" s="20"/>
    </row>
    <row r="36" spans="1:11" ht="19.149999999999999" customHeight="1" x14ac:dyDescent="0.25">
      <c r="A36" s="23" t="s">
        <v>12</v>
      </c>
      <c r="B36" s="36" t="s">
        <v>29</v>
      </c>
      <c r="C36" s="35" t="s">
        <v>30</v>
      </c>
      <c r="D36" s="26">
        <v>6.01</v>
      </c>
      <c r="E36" s="26">
        <v>6</v>
      </c>
      <c r="F36" s="32">
        <v>6</v>
      </c>
      <c r="G36" s="26">
        <f t="shared" si="0"/>
        <v>100</v>
      </c>
      <c r="H36" s="26">
        <f t="shared" si="1"/>
        <v>99.833610648918466</v>
      </c>
      <c r="I36" s="34">
        <v>6.3</v>
      </c>
      <c r="J36" s="26">
        <f t="shared" si="2"/>
        <v>105</v>
      </c>
      <c r="K36" s="20"/>
    </row>
    <row r="37" spans="1:11" ht="19.149999999999999" customHeight="1" x14ac:dyDescent="0.25">
      <c r="A37" s="23" t="s">
        <v>12</v>
      </c>
      <c r="B37" s="36" t="s">
        <v>31</v>
      </c>
      <c r="C37" s="35" t="s">
        <v>32</v>
      </c>
      <c r="D37" s="26">
        <v>73837.61</v>
      </c>
      <c r="E37" s="26">
        <f>E34*E36</f>
        <v>66000</v>
      </c>
      <c r="F37" s="32">
        <f>F35*F36</f>
        <v>75209.16</v>
      </c>
      <c r="G37" s="26">
        <f t="shared" si="0"/>
        <v>113.95327272727273</v>
      </c>
      <c r="H37" s="26">
        <f t="shared" si="1"/>
        <v>101.85752220311572</v>
      </c>
      <c r="I37" s="33">
        <f>I35*I36</f>
        <v>69930</v>
      </c>
      <c r="J37" s="26">
        <f t="shared" si="2"/>
        <v>92.980695436566492</v>
      </c>
      <c r="K37" s="20"/>
    </row>
    <row r="38" spans="1:11" ht="19.149999999999999" customHeight="1" x14ac:dyDescent="0.25">
      <c r="A38" s="23"/>
      <c r="B38" s="37" t="s">
        <v>36</v>
      </c>
      <c r="C38" s="35"/>
      <c r="D38" s="26"/>
      <c r="E38" s="26"/>
      <c r="F38" s="32"/>
      <c r="G38" s="26"/>
      <c r="H38" s="26"/>
      <c r="I38" s="34"/>
      <c r="J38" s="26"/>
      <c r="K38" s="20"/>
    </row>
    <row r="39" spans="1:11" ht="19.149999999999999" customHeight="1" x14ac:dyDescent="0.25">
      <c r="A39" s="23" t="s">
        <v>12</v>
      </c>
      <c r="B39" s="36" t="s">
        <v>26</v>
      </c>
      <c r="C39" s="35" t="s">
        <v>27</v>
      </c>
      <c r="D39" s="26">
        <v>14515.68</v>
      </c>
      <c r="E39" s="26">
        <v>14450</v>
      </c>
      <c r="F39" s="32">
        <v>14491.18</v>
      </c>
      <c r="G39" s="26">
        <f t="shared" si="0"/>
        <v>100.28498269896193</v>
      </c>
      <c r="H39" s="26">
        <f t="shared" si="1"/>
        <v>99.831217001201452</v>
      </c>
      <c r="I39" s="33">
        <v>14300</v>
      </c>
      <c r="J39" s="26">
        <f t="shared" si="2"/>
        <v>98.680714752007773</v>
      </c>
      <c r="K39" s="20"/>
    </row>
    <row r="40" spans="1:11" ht="19.149999999999999" customHeight="1" x14ac:dyDescent="0.25">
      <c r="A40" s="23" t="s">
        <v>12</v>
      </c>
      <c r="B40" s="36" t="s">
        <v>28</v>
      </c>
      <c r="C40" s="35" t="s">
        <v>27</v>
      </c>
      <c r="D40" s="26">
        <v>14515.68</v>
      </c>
      <c r="E40" s="26">
        <v>14450</v>
      </c>
      <c r="F40" s="32">
        <v>14491.18</v>
      </c>
      <c r="G40" s="26">
        <f t="shared" si="0"/>
        <v>100.28498269896193</v>
      </c>
      <c r="H40" s="26">
        <f t="shared" si="1"/>
        <v>99.831217001201452</v>
      </c>
      <c r="I40" s="33">
        <v>14300</v>
      </c>
      <c r="J40" s="26">
        <f t="shared" si="2"/>
        <v>98.680714752007773</v>
      </c>
      <c r="K40" s="20"/>
    </row>
    <row r="41" spans="1:11" ht="19.149999999999999" customHeight="1" x14ac:dyDescent="0.25">
      <c r="A41" s="23" t="s">
        <v>12</v>
      </c>
      <c r="B41" s="36" t="s">
        <v>29</v>
      </c>
      <c r="C41" s="38" t="s">
        <v>30</v>
      </c>
      <c r="D41" s="26">
        <v>5.0810000000000004</v>
      </c>
      <c r="E41" s="26">
        <v>5.0999999999999996</v>
      </c>
      <c r="F41" s="32">
        <v>5.0999999999999996</v>
      </c>
      <c r="G41" s="26">
        <f t="shared" si="0"/>
        <v>100</v>
      </c>
      <c r="H41" s="26">
        <f t="shared" si="1"/>
        <v>100.37394213737451</v>
      </c>
      <c r="I41" s="34">
        <v>5.0999999999999996</v>
      </c>
      <c r="J41" s="26">
        <f t="shared" si="2"/>
        <v>100</v>
      </c>
      <c r="K41" s="20"/>
    </row>
    <row r="42" spans="1:11" ht="19.149999999999999" customHeight="1" x14ac:dyDescent="0.25">
      <c r="A42" s="23" t="s">
        <v>12</v>
      </c>
      <c r="B42" s="36" t="s">
        <v>31</v>
      </c>
      <c r="C42" s="38" t="s">
        <v>32</v>
      </c>
      <c r="D42" s="26">
        <v>73754.170080000011</v>
      </c>
      <c r="E42" s="26">
        <f>E39*E41</f>
        <v>73695</v>
      </c>
      <c r="F42" s="26">
        <f>F39*F41</f>
        <v>73905.017999999996</v>
      </c>
      <c r="G42" s="26">
        <f t="shared" si="0"/>
        <v>100.28498269896193</v>
      </c>
      <c r="H42" s="26">
        <f t="shared" si="1"/>
        <v>100.20452798782273</v>
      </c>
      <c r="I42" s="33">
        <f>I40*I41</f>
        <v>72930</v>
      </c>
      <c r="J42" s="26">
        <f t="shared" si="2"/>
        <v>98.680714752007788</v>
      </c>
      <c r="K42" s="20"/>
    </row>
    <row r="43" spans="1:11" ht="19.149999999999999" customHeight="1" x14ac:dyDescent="0.25">
      <c r="A43" s="23"/>
      <c r="B43" s="30" t="s">
        <v>37</v>
      </c>
      <c r="C43" s="35"/>
      <c r="D43" s="26"/>
      <c r="E43" s="26"/>
      <c r="F43" s="32"/>
      <c r="G43" s="26"/>
      <c r="H43" s="26"/>
      <c r="I43" s="34"/>
      <c r="J43" s="26"/>
      <c r="K43" s="20"/>
    </row>
    <row r="44" spans="1:11" ht="19.149999999999999" customHeight="1" x14ac:dyDescent="0.25">
      <c r="A44" s="23" t="s">
        <v>12</v>
      </c>
      <c r="B44" s="36" t="s">
        <v>26</v>
      </c>
      <c r="C44" s="35" t="s">
        <v>27</v>
      </c>
      <c r="D44" s="26">
        <v>13397.48</v>
      </c>
      <c r="E44" s="26">
        <v>13000</v>
      </c>
      <c r="F44" s="26">
        <v>13000</v>
      </c>
      <c r="G44" s="26">
        <f t="shared" si="0"/>
        <v>100</v>
      </c>
      <c r="H44" s="26">
        <f t="shared" si="1"/>
        <v>97.033173402759331</v>
      </c>
      <c r="I44" s="33">
        <v>12000</v>
      </c>
      <c r="J44" s="26">
        <f t="shared" si="2"/>
        <v>92.307692307692307</v>
      </c>
      <c r="K44" s="20"/>
    </row>
    <row r="45" spans="1:11" ht="19.149999999999999" customHeight="1" x14ac:dyDescent="0.25">
      <c r="A45" s="23" t="s">
        <v>12</v>
      </c>
      <c r="B45" s="36" t="s">
        <v>28</v>
      </c>
      <c r="C45" s="35" t="s">
        <v>27</v>
      </c>
      <c r="D45" s="26">
        <v>13397.48</v>
      </c>
      <c r="E45" s="26">
        <v>13000</v>
      </c>
      <c r="F45" s="26">
        <v>13000</v>
      </c>
      <c r="G45" s="26">
        <f t="shared" si="0"/>
        <v>100</v>
      </c>
      <c r="H45" s="26">
        <f t="shared" si="1"/>
        <v>97.033173402759331</v>
      </c>
      <c r="I45" s="33">
        <v>12000</v>
      </c>
      <c r="J45" s="26">
        <f t="shared" si="2"/>
        <v>92.307692307692307</v>
      </c>
      <c r="K45" s="20"/>
    </row>
    <row r="46" spans="1:11" ht="19.149999999999999" customHeight="1" x14ac:dyDescent="0.25">
      <c r="A46" s="23" t="s">
        <v>12</v>
      </c>
      <c r="B46" s="36" t="s">
        <v>29</v>
      </c>
      <c r="C46" s="38" t="s">
        <v>30</v>
      </c>
      <c r="D46" s="26">
        <v>5.3</v>
      </c>
      <c r="E46" s="26">
        <v>5</v>
      </c>
      <c r="F46" s="26">
        <v>5</v>
      </c>
      <c r="G46" s="26">
        <f t="shared" si="0"/>
        <v>100</v>
      </c>
      <c r="H46" s="26">
        <f t="shared" si="1"/>
        <v>94.339622641509436</v>
      </c>
      <c r="I46" s="34">
        <v>5.0999999999999996</v>
      </c>
      <c r="J46" s="26">
        <f t="shared" si="2"/>
        <v>102</v>
      </c>
      <c r="K46" s="20"/>
    </row>
    <row r="47" spans="1:11" ht="19.149999999999999" customHeight="1" x14ac:dyDescent="0.25">
      <c r="A47" s="23" t="s">
        <v>12</v>
      </c>
      <c r="B47" s="36" t="s">
        <v>31</v>
      </c>
      <c r="C47" s="38" t="s">
        <v>32</v>
      </c>
      <c r="D47" s="26">
        <v>71006.644</v>
      </c>
      <c r="E47" s="26">
        <f>E44*E46</f>
        <v>65000</v>
      </c>
      <c r="F47" s="26">
        <f>F44*F46</f>
        <v>65000</v>
      </c>
      <c r="G47" s="26">
        <f t="shared" si="0"/>
        <v>100</v>
      </c>
      <c r="H47" s="26">
        <f t="shared" si="1"/>
        <v>91.540729625244637</v>
      </c>
      <c r="I47" s="33">
        <f>I45*I46</f>
        <v>61199.999999999993</v>
      </c>
      <c r="J47" s="26">
        <f t="shared" si="2"/>
        <v>94.153846153846146</v>
      </c>
      <c r="K47" s="20"/>
    </row>
    <row r="48" spans="1:11" ht="19.149999999999999" customHeight="1" x14ac:dyDescent="0.25">
      <c r="A48" s="17" t="s">
        <v>16</v>
      </c>
      <c r="B48" s="18" t="s">
        <v>38</v>
      </c>
      <c r="C48" s="21"/>
      <c r="D48" s="26"/>
      <c r="E48" s="26"/>
      <c r="F48" s="26"/>
      <c r="G48" s="26"/>
      <c r="H48" s="26"/>
      <c r="I48" s="27"/>
      <c r="J48" s="26"/>
      <c r="K48" s="20"/>
    </row>
    <row r="49" spans="1:11" ht="19.149999999999999" customHeight="1" x14ac:dyDescent="0.25">
      <c r="A49" s="21" t="s">
        <v>12</v>
      </c>
      <c r="B49" s="25" t="s">
        <v>39</v>
      </c>
      <c r="C49" s="21" t="s">
        <v>27</v>
      </c>
      <c r="D49" s="26">
        <v>1876.6299999999997</v>
      </c>
      <c r="E49" s="26">
        <v>1800</v>
      </c>
      <c r="F49" s="26">
        <f>F55+F60+F65+F70</f>
        <v>1805</v>
      </c>
      <c r="G49" s="26">
        <f t="shared" si="0"/>
        <v>100.27777777777777</v>
      </c>
      <c r="H49" s="26">
        <f t="shared" si="1"/>
        <v>96.183051533866575</v>
      </c>
      <c r="I49" s="39">
        <f>I55+I60+I65+I70</f>
        <v>1810</v>
      </c>
      <c r="J49" s="26">
        <f t="shared" si="2"/>
        <v>100.2770083102493</v>
      </c>
      <c r="K49" s="20"/>
    </row>
    <row r="50" spans="1:11" ht="19.149999999999999" customHeight="1" x14ac:dyDescent="0.25">
      <c r="A50" s="21" t="s">
        <v>12</v>
      </c>
      <c r="B50" s="25" t="s">
        <v>28</v>
      </c>
      <c r="C50" s="21" t="s">
        <v>27</v>
      </c>
      <c r="D50" s="26">
        <v>1876.19</v>
      </c>
      <c r="E50" s="26">
        <v>1800</v>
      </c>
      <c r="F50" s="26">
        <f>F55+F60+F65+F70</f>
        <v>1805</v>
      </c>
      <c r="G50" s="26">
        <f t="shared" si="0"/>
        <v>100.27777777777777</v>
      </c>
      <c r="H50" s="26">
        <f t="shared" si="1"/>
        <v>96.205608174012227</v>
      </c>
      <c r="I50" s="39">
        <f>I55+I60+I65+I70</f>
        <v>1810</v>
      </c>
      <c r="J50" s="26">
        <f t="shared" si="2"/>
        <v>100.2770083102493</v>
      </c>
      <c r="K50" s="20"/>
    </row>
    <row r="51" spans="1:11" ht="19.149999999999999" customHeight="1" x14ac:dyDescent="0.25">
      <c r="A51" s="21" t="s">
        <v>12</v>
      </c>
      <c r="B51" s="25" t="s">
        <v>29</v>
      </c>
      <c r="C51" s="21" t="s">
        <v>30</v>
      </c>
      <c r="D51" s="26">
        <v>11.587792281165553</v>
      </c>
      <c r="E51" s="26">
        <f>E52/E50</f>
        <v>11.522222222222222</v>
      </c>
      <c r="F51" s="26">
        <f>F52/F50</f>
        <v>12.528080332409973</v>
      </c>
      <c r="G51" s="26">
        <f t="shared" si="0"/>
        <v>108.72972323210197</v>
      </c>
      <c r="H51" s="26">
        <f t="shared" si="1"/>
        <v>108.11447106083128</v>
      </c>
      <c r="I51" s="26">
        <f t="shared" ref="I51" si="3">I52/I50</f>
        <v>12.733425414364641</v>
      </c>
      <c r="J51" s="26">
        <f t="shared" si="2"/>
        <v>101.63907858591426</v>
      </c>
      <c r="K51" s="20"/>
    </row>
    <row r="52" spans="1:11" ht="19.149999999999999" customHeight="1" x14ac:dyDescent="0.25">
      <c r="A52" s="21" t="s">
        <v>12</v>
      </c>
      <c r="B52" s="25" t="s">
        <v>31</v>
      </c>
      <c r="C52" s="21" t="s">
        <v>32</v>
      </c>
      <c r="D52" s="26">
        <v>21740.9</v>
      </c>
      <c r="E52" s="26">
        <v>20740</v>
      </c>
      <c r="F52" s="26">
        <f>F58+F63+F68+F73</f>
        <v>22613.185000000001</v>
      </c>
      <c r="G52" s="26">
        <f t="shared" si="0"/>
        <v>109.03175024108005</v>
      </c>
      <c r="H52" s="26">
        <f t="shared" si="1"/>
        <v>104.01218440818919</v>
      </c>
      <c r="I52" s="40">
        <f>I58+I63+I68+I73</f>
        <v>23047.5</v>
      </c>
      <c r="J52" s="26">
        <f t="shared" si="2"/>
        <v>101.92062728005806</v>
      </c>
      <c r="K52" s="20"/>
    </row>
    <row r="53" spans="1:11" ht="19.149999999999999" customHeight="1" x14ac:dyDescent="0.25">
      <c r="A53" s="21"/>
      <c r="B53" s="41" t="s">
        <v>33</v>
      </c>
      <c r="C53" s="21"/>
      <c r="D53" s="26"/>
      <c r="E53" s="26"/>
      <c r="F53" s="32"/>
      <c r="G53" s="26"/>
      <c r="H53" s="26"/>
      <c r="I53" s="34"/>
      <c r="J53" s="26"/>
      <c r="K53" s="20"/>
    </row>
    <row r="54" spans="1:11" ht="19.149999999999999" customHeight="1" x14ac:dyDescent="0.25">
      <c r="A54" s="21"/>
      <c r="B54" s="42" t="s">
        <v>40</v>
      </c>
      <c r="C54" s="21"/>
      <c r="D54" s="26"/>
      <c r="E54" s="26"/>
      <c r="F54" s="32"/>
      <c r="G54" s="26"/>
      <c r="H54" s="26"/>
      <c r="I54" s="34"/>
      <c r="J54" s="26"/>
      <c r="K54" s="20"/>
    </row>
    <row r="55" spans="1:11" ht="19.149999999999999" customHeight="1" x14ac:dyDescent="0.25">
      <c r="A55" s="21"/>
      <c r="B55" s="25" t="s">
        <v>41</v>
      </c>
      <c r="C55" s="21" t="s">
        <v>27</v>
      </c>
      <c r="D55" s="26">
        <v>1250.5999999999999</v>
      </c>
      <c r="E55" s="26">
        <v>1120</v>
      </c>
      <c r="F55" s="32">
        <v>1127</v>
      </c>
      <c r="G55" s="26">
        <f t="shared" si="0"/>
        <v>100.62500000000001</v>
      </c>
      <c r="H55" s="26">
        <f t="shared" si="1"/>
        <v>90.116743962897814</v>
      </c>
      <c r="I55" s="33">
        <v>1125</v>
      </c>
      <c r="J55" s="26">
        <f t="shared" si="2"/>
        <v>99.822537710736469</v>
      </c>
      <c r="K55" s="20"/>
    </row>
    <row r="56" spans="1:11" ht="19.149999999999999" customHeight="1" x14ac:dyDescent="0.25">
      <c r="A56" s="21"/>
      <c r="B56" s="25" t="s">
        <v>42</v>
      </c>
      <c r="C56" s="21" t="s">
        <v>27</v>
      </c>
      <c r="D56" s="26">
        <v>1250.5999999999999</v>
      </c>
      <c r="E56" s="26">
        <v>1120</v>
      </c>
      <c r="F56" s="32">
        <v>1127</v>
      </c>
      <c r="G56" s="26">
        <f t="shared" si="0"/>
        <v>100.62500000000001</v>
      </c>
      <c r="H56" s="26">
        <f t="shared" si="1"/>
        <v>90.116743962897814</v>
      </c>
      <c r="I56" s="33">
        <v>1125</v>
      </c>
      <c r="J56" s="26">
        <f t="shared" si="2"/>
        <v>99.822537710736469</v>
      </c>
      <c r="K56" s="20"/>
    </row>
    <row r="57" spans="1:11" ht="19.149999999999999" customHeight="1" x14ac:dyDescent="0.25">
      <c r="A57" s="21"/>
      <c r="B57" s="25" t="s">
        <v>43</v>
      </c>
      <c r="C57" s="21" t="s">
        <v>30</v>
      </c>
      <c r="D57" s="26">
        <f>D58/D56</f>
        <v>7.5800015992323688</v>
      </c>
      <c r="E57" s="26">
        <v>7</v>
      </c>
      <c r="F57" s="32">
        <v>8.0050000000000008</v>
      </c>
      <c r="G57" s="26">
        <f t="shared" si="0"/>
        <v>114.35714285714286</v>
      </c>
      <c r="H57" s="26">
        <f t="shared" si="1"/>
        <v>105.6068378773254</v>
      </c>
      <c r="I57" s="34">
        <v>8.5</v>
      </c>
      <c r="J57" s="26">
        <f t="shared" si="2"/>
        <v>106.18363522798251</v>
      </c>
      <c r="K57" s="20"/>
    </row>
    <row r="58" spans="1:11" ht="19.149999999999999" customHeight="1" x14ac:dyDescent="0.25">
      <c r="A58" s="21"/>
      <c r="B58" s="36" t="s">
        <v>44</v>
      </c>
      <c r="C58" s="21" t="s">
        <v>32</v>
      </c>
      <c r="D58" s="26">
        <v>9479.5499999999993</v>
      </c>
      <c r="E58" s="26">
        <f>E55*E57</f>
        <v>7840</v>
      </c>
      <c r="F58" s="32">
        <f>F56*F57</f>
        <v>9021.6350000000002</v>
      </c>
      <c r="G58" s="26">
        <f t="shared" si="0"/>
        <v>115.07187500000001</v>
      </c>
      <c r="H58" s="26">
        <f t="shared" si="1"/>
        <v>95.169443697221922</v>
      </c>
      <c r="I58" s="43">
        <f>I56*I57</f>
        <v>9562.5</v>
      </c>
      <c r="J58" s="26">
        <f t="shared" si="2"/>
        <v>105.99519931808371</v>
      </c>
      <c r="K58" s="20"/>
    </row>
    <row r="59" spans="1:11" ht="19.149999999999999" customHeight="1" x14ac:dyDescent="0.25">
      <c r="A59" s="21"/>
      <c r="B59" s="44" t="s">
        <v>45</v>
      </c>
      <c r="C59" s="21"/>
      <c r="D59" s="26"/>
      <c r="E59" s="26"/>
      <c r="F59" s="32"/>
      <c r="G59" s="26"/>
      <c r="H59" s="26"/>
      <c r="I59" s="43"/>
      <c r="J59" s="26"/>
      <c r="K59" s="20"/>
    </row>
    <row r="60" spans="1:11" ht="19.149999999999999" customHeight="1" x14ac:dyDescent="0.25">
      <c r="A60" s="21"/>
      <c r="B60" s="25" t="s">
        <v>41</v>
      </c>
      <c r="C60" s="21" t="s">
        <v>27</v>
      </c>
      <c r="D60" s="26">
        <v>209.13</v>
      </c>
      <c r="E60" s="26">
        <v>300</v>
      </c>
      <c r="F60" s="32">
        <v>295</v>
      </c>
      <c r="G60" s="26">
        <f t="shared" si="0"/>
        <v>98.333333333333329</v>
      </c>
      <c r="H60" s="26">
        <f t="shared" si="1"/>
        <v>141.06058432553914</v>
      </c>
      <c r="I60" s="33">
        <v>300</v>
      </c>
      <c r="J60" s="26">
        <f t="shared" si="2"/>
        <v>101.69491525423729</v>
      </c>
      <c r="K60" s="20"/>
    </row>
    <row r="61" spans="1:11" ht="19.149999999999999" customHeight="1" x14ac:dyDescent="0.25">
      <c r="A61" s="21"/>
      <c r="B61" s="25" t="s">
        <v>42</v>
      </c>
      <c r="C61" s="21" t="s">
        <v>27</v>
      </c>
      <c r="D61" s="26">
        <v>209.13</v>
      </c>
      <c r="E61" s="26">
        <v>300</v>
      </c>
      <c r="F61" s="32">
        <v>295</v>
      </c>
      <c r="G61" s="26">
        <f t="shared" si="0"/>
        <v>98.333333333333329</v>
      </c>
      <c r="H61" s="26">
        <f t="shared" si="1"/>
        <v>141.06058432553914</v>
      </c>
      <c r="I61" s="33">
        <v>300</v>
      </c>
      <c r="J61" s="26">
        <f t="shared" si="2"/>
        <v>101.69491525423729</v>
      </c>
      <c r="K61" s="45"/>
    </row>
    <row r="62" spans="1:11" ht="19.149999999999999" customHeight="1" x14ac:dyDescent="0.25">
      <c r="A62" s="21"/>
      <c r="B62" s="25" t="s">
        <v>43</v>
      </c>
      <c r="C62" s="21" t="s">
        <v>30</v>
      </c>
      <c r="D62" s="26">
        <v>21.101993975039452</v>
      </c>
      <c r="E62" s="26">
        <v>19</v>
      </c>
      <c r="F62" s="32">
        <v>20.75</v>
      </c>
      <c r="G62" s="26">
        <f t="shared" si="0"/>
        <v>109.21052631578947</v>
      </c>
      <c r="H62" s="26">
        <f t="shared" si="1"/>
        <v>98.331939742491585</v>
      </c>
      <c r="I62" s="33">
        <v>20</v>
      </c>
      <c r="J62" s="26">
        <f t="shared" si="2"/>
        <v>96.385542168674704</v>
      </c>
      <c r="K62" s="20"/>
    </row>
    <row r="63" spans="1:11" ht="19.149999999999999" customHeight="1" x14ac:dyDescent="0.25">
      <c r="A63" s="21"/>
      <c r="B63" s="36" t="s">
        <v>44</v>
      </c>
      <c r="C63" s="21" t="s">
        <v>32</v>
      </c>
      <c r="D63" s="26">
        <v>4413.0600000000004</v>
      </c>
      <c r="E63" s="26">
        <f>E60*E62</f>
        <v>5700</v>
      </c>
      <c r="F63" s="26">
        <f>F62*F61</f>
        <v>6121.25</v>
      </c>
      <c r="G63" s="26">
        <f t="shared" si="0"/>
        <v>107.39035087719297</v>
      </c>
      <c r="H63" s="26">
        <f t="shared" si="1"/>
        <v>138.70760877939568</v>
      </c>
      <c r="I63" s="33">
        <f>I61*I62</f>
        <v>6000</v>
      </c>
      <c r="J63" s="26">
        <f t="shared" si="2"/>
        <v>98.019195425770874</v>
      </c>
      <c r="K63" s="20"/>
    </row>
    <row r="64" spans="1:11" ht="19.149999999999999" customHeight="1" x14ac:dyDescent="0.25">
      <c r="A64" s="21"/>
      <c r="B64" s="44" t="s">
        <v>46</v>
      </c>
      <c r="C64" s="21"/>
      <c r="D64" s="26"/>
      <c r="E64" s="26"/>
      <c r="F64" s="32"/>
      <c r="G64" s="26"/>
      <c r="H64" s="26"/>
      <c r="I64" s="34"/>
      <c r="J64" s="26"/>
      <c r="K64" s="20"/>
    </row>
    <row r="65" spans="1:11" ht="19.149999999999999" customHeight="1" x14ac:dyDescent="0.25">
      <c r="A65" s="21"/>
      <c r="B65" s="25" t="s">
        <v>41</v>
      </c>
      <c r="C65" s="21" t="s">
        <v>27</v>
      </c>
      <c r="D65" s="26">
        <v>209.13</v>
      </c>
      <c r="E65" s="26">
        <v>180</v>
      </c>
      <c r="F65" s="32">
        <v>182</v>
      </c>
      <c r="G65" s="26">
        <f t="shared" si="0"/>
        <v>101.11111111111111</v>
      </c>
      <c r="H65" s="26">
        <f t="shared" si="1"/>
        <v>87.027207956773296</v>
      </c>
      <c r="I65" s="33">
        <v>185</v>
      </c>
      <c r="J65" s="26">
        <f t="shared" si="2"/>
        <v>101.64835164835165</v>
      </c>
      <c r="K65" s="20"/>
    </row>
    <row r="66" spans="1:11" ht="19.149999999999999" customHeight="1" x14ac:dyDescent="0.25">
      <c r="A66" s="21"/>
      <c r="B66" s="25" t="s">
        <v>42</v>
      </c>
      <c r="C66" s="21" t="s">
        <v>27</v>
      </c>
      <c r="D66" s="26">
        <v>209.13</v>
      </c>
      <c r="E66" s="26">
        <v>180</v>
      </c>
      <c r="F66" s="32">
        <v>182</v>
      </c>
      <c r="G66" s="26">
        <f t="shared" si="0"/>
        <v>101.11111111111111</v>
      </c>
      <c r="H66" s="26">
        <f t="shared" si="1"/>
        <v>87.027207956773296</v>
      </c>
      <c r="I66" s="33">
        <v>185</v>
      </c>
      <c r="J66" s="26">
        <f t="shared" si="2"/>
        <v>101.64835164835165</v>
      </c>
      <c r="K66" s="20"/>
    </row>
    <row r="67" spans="1:11" ht="19.149999999999999" customHeight="1" x14ac:dyDescent="0.25">
      <c r="A67" s="21"/>
      <c r="B67" s="25" t="s">
        <v>43</v>
      </c>
      <c r="C67" s="21" t="s">
        <v>30</v>
      </c>
      <c r="D67" s="26">
        <f>D68/D66</f>
        <v>21.101993975039452</v>
      </c>
      <c r="E67" s="26">
        <v>20</v>
      </c>
      <c r="F67" s="32">
        <v>21.045000000000002</v>
      </c>
      <c r="G67" s="26">
        <f t="shared" si="0"/>
        <v>105.22500000000001</v>
      </c>
      <c r="H67" s="26">
        <f t="shared" si="1"/>
        <v>99.729911897866785</v>
      </c>
      <c r="I67" s="33">
        <v>21</v>
      </c>
      <c r="J67" s="26">
        <f t="shared" si="2"/>
        <v>99.786172487526727</v>
      </c>
      <c r="K67" s="20"/>
    </row>
    <row r="68" spans="1:11" ht="19.149999999999999" customHeight="1" x14ac:dyDescent="0.25">
      <c r="A68" s="21"/>
      <c r="B68" s="36" t="s">
        <v>44</v>
      </c>
      <c r="C68" s="21" t="s">
        <v>32</v>
      </c>
      <c r="D68" s="26">
        <v>4413.0600000000004</v>
      </c>
      <c r="E68" s="26">
        <f>E67*E66</f>
        <v>3600</v>
      </c>
      <c r="F68" s="26">
        <f>F67*F66</f>
        <v>3830.1900000000005</v>
      </c>
      <c r="G68" s="26">
        <f t="shared" si="0"/>
        <v>106.39416666666668</v>
      </c>
      <c r="H68" s="26">
        <f t="shared" si="1"/>
        <v>86.792157822463338</v>
      </c>
      <c r="I68" s="33">
        <f>I66*I67</f>
        <v>3885</v>
      </c>
      <c r="J68" s="26">
        <f t="shared" si="2"/>
        <v>101.43099950655187</v>
      </c>
      <c r="K68" s="20"/>
    </row>
    <row r="69" spans="1:11" ht="19.149999999999999" customHeight="1" x14ac:dyDescent="0.25">
      <c r="A69" s="21"/>
      <c r="B69" s="44" t="s">
        <v>47</v>
      </c>
      <c r="C69" s="21"/>
      <c r="D69" s="26"/>
      <c r="E69" s="26"/>
      <c r="F69" s="32"/>
      <c r="G69" s="26"/>
      <c r="H69" s="26"/>
      <c r="I69" s="33"/>
      <c r="J69" s="26"/>
      <c r="K69" s="20"/>
    </row>
    <row r="70" spans="1:11" ht="19.149999999999999" customHeight="1" x14ac:dyDescent="0.25">
      <c r="A70" s="21"/>
      <c r="B70" s="25" t="s">
        <v>41</v>
      </c>
      <c r="C70" s="21" t="s">
        <v>27</v>
      </c>
      <c r="D70" s="26">
        <v>135.6</v>
      </c>
      <c r="E70" s="26">
        <v>200</v>
      </c>
      <c r="F70" s="32">
        <v>201</v>
      </c>
      <c r="G70" s="26">
        <f t="shared" si="0"/>
        <v>100.49999999999999</v>
      </c>
      <c r="H70" s="26">
        <f t="shared" si="1"/>
        <v>148.23008849557522</v>
      </c>
      <c r="I70" s="33">
        <v>200</v>
      </c>
      <c r="J70" s="26">
        <f t="shared" si="2"/>
        <v>99.50248756218906</v>
      </c>
      <c r="K70" s="20"/>
    </row>
    <row r="71" spans="1:11" ht="19.149999999999999" customHeight="1" x14ac:dyDescent="0.25">
      <c r="A71" s="21"/>
      <c r="B71" s="25" t="s">
        <v>42</v>
      </c>
      <c r="C71" s="21" t="s">
        <v>27</v>
      </c>
      <c r="D71" s="26">
        <v>135.6</v>
      </c>
      <c r="E71" s="26">
        <v>200</v>
      </c>
      <c r="F71" s="32">
        <v>201</v>
      </c>
      <c r="G71" s="26">
        <f t="shared" si="0"/>
        <v>100.49999999999999</v>
      </c>
      <c r="H71" s="26">
        <f t="shared" si="1"/>
        <v>148.23008849557522</v>
      </c>
      <c r="I71" s="33">
        <v>200</v>
      </c>
      <c r="J71" s="26">
        <f t="shared" si="2"/>
        <v>99.50248756218906</v>
      </c>
      <c r="K71" s="20"/>
    </row>
    <row r="72" spans="1:11" ht="19.149999999999999" customHeight="1" x14ac:dyDescent="0.25">
      <c r="A72" s="21"/>
      <c r="B72" s="25" t="s">
        <v>43</v>
      </c>
      <c r="C72" s="21" t="s">
        <v>30</v>
      </c>
      <c r="D72" s="26">
        <f>D73/D71</f>
        <v>18.485840707964606</v>
      </c>
      <c r="E72" s="26">
        <v>18</v>
      </c>
      <c r="F72" s="32">
        <v>18.11</v>
      </c>
      <c r="G72" s="26">
        <f t="shared" si="0"/>
        <v>100.61111111111111</v>
      </c>
      <c r="H72" s="26">
        <f t="shared" si="1"/>
        <v>97.966872516635533</v>
      </c>
      <c r="I72" s="33">
        <v>18</v>
      </c>
      <c r="J72" s="26">
        <f t="shared" si="2"/>
        <v>99.392600773053559</v>
      </c>
      <c r="K72" s="20"/>
    </row>
    <row r="73" spans="1:11" ht="19.149999999999999" customHeight="1" x14ac:dyDescent="0.25">
      <c r="A73" s="21"/>
      <c r="B73" s="36" t="s">
        <v>44</v>
      </c>
      <c r="C73" s="21" t="s">
        <v>32</v>
      </c>
      <c r="D73" s="26">
        <f>78.88+725.6+1702.2</f>
        <v>2506.6800000000003</v>
      </c>
      <c r="E73" s="26">
        <f>E70*E72</f>
        <v>3600</v>
      </c>
      <c r="F73" s="26">
        <f>F72*F71</f>
        <v>3640.1099999999997</v>
      </c>
      <c r="G73" s="26">
        <f t="shared" si="0"/>
        <v>101.11416666666666</v>
      </c>
      <c r="H73" s="26">
        <f t="shared" si="1"/>
        <v>145.21638182775621</v>
      </c>
      <c r="I73" s="33">
        <f>I71*I72</f>
        <v>3600</v>
      </c>
      <c r="J73" s="26">
        <f t="shared" si="2"/>
        <v>98.898110221943853</v>
      </c>
      <c r="K73" s="20"/>
    </row>
    <row r="74" spans="1:11" ht="19.149999999999999" customHeight="1" x14ac:dyDescent="0.25">
      <c r="A74" s="17" t="s">
        <v>19</v>
      </c>
      <c r="B74" s="46" t="s">
        <v>48</v>
      </c>
      <c r="C74" s="21"/>
      <c r="D74" s="26"/>
      <c r="E74" s="26"/>
      <c r="F74" s="26"/>
      <c r="G74" s="26"/>
      <c r="H74" s="26"/>
      <c r="I74" s="20"/>
      <c r="J74" s="26"/>
      <c r="K74" s="20"/>
    </row>
    <row r="75" spans="1:11" ht="19.149999999999999" customHeight="1" x14ac:dyDescent="0.25">
      <c r="A75" s="21" t="s">
        <v>12</v>
      </c>
      <c r="B75" s="25" t="s">
        <v>39</v>
      </c>
      <c r="C75" s="21" t="s">
        <v>27</v>
      </c>
      <c r="D75" s="26">
        <v>5075.8599999999988</v>
      </c>
      <c r="E75" s="26">
        <f>E81+E86</f>
        <v>4700</v>
      </c>
      <c r="F75" s="26">
        <f>F81+F86</f>
        <v>4750</v>
      </c>
      <c r="G75" s="26">
        <f t="shared" si="0"/>
        <v>101.06382978723406</v>
      </c>
      <c r="H75" s="26">
        <f t="shared" si="1"/>
        <v>93.58020118758202</v>
      </c>
      <c r="I75" s="20">
        <v>4730</v>
      </c>
      <c r="J75" s="26">
        <f t="shared" si="2"/>
        <v>99.578947368421055</v>
      </c>
      <c r="K75" s="20"/>
    </row>
    <row r="76" spans="1:11" x14ac:dyDescent="0.25">
      <c r="A76" s="21" t="s">
        <v>12</v>
      </c>
      <c r="B76" s="25" t="s">
        <v>28</v>
      </c>
      <c r="C76" s="21" t="s">
        <v>27</v>
      </c>
      <c r="D76" s="32">
        <v>5075.8599999999988</v>
      </c>
      <c r="E76" s="26">
        <f>E82+E87</f>
        <v>4700</v>
      </c>
      <c r="F76" s="26">
        <f>F82+F87</f>
        <v>4750</v>
      </c>
      <c r="G76" s="26">
        <f t="shared" si="0"/>
        <v>101.06382978723406</v>
      </c>
      <c r="H76" s="26">
        <f t="shared" si="1"/>
        <v>93.58020118758202</v>
      </c>
      <c r="I76" s="26">
        <f t="shared" ref="I76" si="4">I82+I87</f>
        <v>4730</v>
      </c>
      <c r="J76" s="26">
        <f t="shared" si="2"/>
        <v>99.578947368421055</v>
      </c>
      <c r="K76" s="20"/>
    </row>
    <row r="77" spans="1:11" x14ac:dyDescent="0.25">
      <c r="A77" s="21" t="s">
        <v>12</v>
      </c>
      <c r="B77" s="25" t="s">
        <v>29</v>
      </c>
      <c r="C77" s="21" t="s">
        <v>30</v>
      </c>
      <c r="D77" s="47">
        <v>26.997943205683377</v>
      </c>
      <c r="E77" s="26">
        <v>28</v>
      </c>
      <c r="F77" s="32">
        <v>28</v>
      </c>
      <c r="G77" s="26">
        <f t="shared" si="0"/>
        <v>100</v>
      </c>
      <c r="H77" s="26">
        <f t="shared" si="1"/>
        <v>103.71160420141072</v>
      </c>
      <c r="I77" s="27">
        <f>I78/I76</f>
        <v>27.865272727272725</v>
      </c>
      <c r="J77" s="26">
        <f t="shared" si="2"/>
        <v>99.518831168831156</v>
      </c>
      <c r="K77" s="20"/>
    </row>
    <row r="78" spans="1:11" x14ac:dyDescent="0.25">
      <c r="A78" s="21" t="s">
        <v>12</v>
      </c>
      <c r="B78" s="25" t="s">
        <v>31</v>
      </c>
      <c r="C78" s="21" t="s">
        <v>32</v>
      </c>
      <c r="D78" s="32">
        <v>137037.78</v>
      </c>
      <c r="E78" s="32">
        <f>E84+E89</f>
        <v>126480</v>
      </c>
      <c r="F78" s="32">
        <f>F84+F89</f>
        <v>132264.20000000001</v>
      </c>
      <c r="G78" s="26">
        <f t="shared" si="0"/>
        <v>104.57321315623025</v>
      </c>
      <c r="H78" s="26">
        <f t="shared" si="1"/>
        <v>96.516595642457148</v>
      </c>
      <c r="I78" s="32">
        <f t="shared" ref="I78" si="5">I84+I89</f>
        <v>131802.74</v>
      </c>
      <c r="J78" s="26">
        <f t="shared" si="2"/>
        <v>99.651107404724769</v>
      </c>
      <c r="K78" s="20"/>
    </row>
    <row r="79" spans="1:11" x14ac:dyDescent="0.25">
      <c r="A79" s="21"/>
      <c r="B79" s="25" t="s">
        <v>3</v>
      </c>
      <c r="C79" s="21"/>
      <c r="D79" s="32"/>
      <c r="E79" s="26"/>
      <c r="F79" s="32"/>
      <c r="G79" s="26"/>
      <c r="H79" s="26"/>
      <c r="I79" s="48"/>
      <c r="J79" s="26"/>
      <c r="K79" s="20"/>
    </row>
    <row r="80" spans="1:11" x14ac:dyDescent="0.25">
      <c r="A80" s="21"/>
      <c r="B80" s="30" t="s">
        <v>49</v>
      </c>
      <c r="C80" s="21"/>
      <c r="D80" s="32"/>
      <c r="E80" s="32"/>
      <c r="F80" s="32"/>
      <c r="G80" s="26"/>
      <c r="H80" s="26"/>
      <c r="I80" s="48"/>
      <c r="J80" s="26"/>
      <c r="K80" s="20"/>
    </row>
    <row r="81" spans="1:11" x14ac:dyDescent="0.25">
      <c r="A81" s="21"/>
      <c r="B81" s="25" t="s">
        <v>41</v>
      </c>
      <c r="C81" s="21" t="s">
        <v>27</v>
      </c>
      <c r="D81" s="26">
        <f>4590.19+296.27</f>
        <v>4886.4599999999991</v>
      </c>
      <c r="E81" s="26">
        <v>4500</v>
      </c>
      <c r="F81" s="32">
        <v>4535</v>
      </c>
      <c r="G81" s="26">
        <f t="shared" si="0"/>
        <v>100.77777777777779</v>
      </c>
      <c r="H81" s="26">
        <f t="shared" si="1"/>
        <v>92.80747207589954</v>
      </c>
      <c r="I81" s="33">
        <v>4520</v>
      </c>
      <c r="J81" s="26">
        <f t="shared" si="2"/>
        <v>99.669239250275638</v>
      </c>
      <c r="K81" s="20"/>
    </row>
    <row r="82" spans="1:11" x14ac:dyDescent="0.25">
      <c r="A82" s="21"/>
      <c r="B82" s="25" t="s">
        <v>42</v>
      </c>
      <c r="C82" s="21" t="s">
        <v>27</v>
      </c>
      <c r="D82" s="26">
        <f>D81</f>
        <v>4886.4599999999991</v>
      </c>
      <c r="E82" s="26">
        <v>4500</v>
      </c>
      <c r="F82" s="32">
        <v>4535</v>
      </c>
      <c r="G82" s="26">
        <f t="shared" si="0"/>
        <v>100.77777777777779</v>
      </c>
      <c r="H82" s="26">
        <f t="shared" si="1"/>
        <v>92.80747207589954</v>
      </c>
      <c r="I82" s="33">
        <v>4520</v>
      </c>
      <c r="J82" s="26">
        <f t="shared" si="2"/>
        <v>99.669239250275638</v>
      </c>
      <c r="K82" s="20"/>
    </row>
    <row r="83" spans="1:11" x14ac:dyDescent="0.25">
      <c r="A83" s="21"/>
      <c r="B83" s="25" t="s">
        <v>43</v>
      </c>
      <c r="C83" s="21" t="s">
        <v>30</v>
      </c>
      <c r="D83" s="26">
        <f>D84/D82</f>
        <v>27.95208801463637</v>
      </c>
      <c r="E83" s="26">
        <v>28</v>
      </c>
      <c r="F83" s="32">
        <v>29.05</v>
      </c>
      <c r="G83" s="26">
        <f t="shared" si="0"/>
        <v>103.75000000000001</v>
      </c>
      <c r="H83" s="26">
        <f t="shared" si="1"/>
        <v>103.92783531873803</v>
      </c>
      <c r="I83" s="33">
        <v>29.047000000000001</v>
      </c>
      <c r="J83" s="26">
        <f t="shared" si="2"/>
        <v>99.989672977624792</v>
      </c>
      <c r="K83" s="20"/>
    </row>
    <row r="84" spans="1:11" x14ac:dyDescent="0.25">
      <c r="A84" s="21"/>
      <c r="B84" s="36" t="s">
        <v>44</v>
      </c>
      <c r="C84" s="21" t="s">
        <v>32</v>
      </c>
      <c r="D84" s="26">
        <f>131123.85+4470.1+140.58+11.97+840.26</f>
        <v>136586.76</v>
      </c>
      <c r="E84" s="26">
        <f>E81*E83</f>
        <v>126000</v>
      </c>
      <c r="F84" s="26">
        <f>F83*F82</f>
        <v>131741.75</v>
      </c>
      <c r="G84" s="26">
        <f t="shared" si="0"/>
        <v>104.55694444444445</v>
      </c>
      <c r="H84" s="26">
        <f t="shared" si="1"/>
        <v>96.452796742524669</v>
      </c>
      <c r="I84" s="33">
        <f>I82*I83</f>
        <v>131292.44</v>
      </c>
      <c r="J84" s="26">
        <f t="shared" si="2"/>
        <v>99.658946385637051</v>
      </c>
      <c r="K84" s="20"/>
    </row>
    <row r="85" spans="1:11" x14ac:dyDescent="0.25">
      <c r="A85" s="21"/>
      <c r="B85" s="18" t="s">
        <v>50</v>
      </c>
      <c r="C85" s="21"/>
      <c r="D85" s="32"/>
      <c r="E85" s="26"/>
      <c r="F85" s="32"/>
      <c r="G85" s="26"/>
      <c r="H85" s="26"/>
      <c r="I85" s="34"/>
      <c r="J85" s="26"/>
      <c r="K85" s="20"/>
    </row>
    <row r="86" spans="1:11" x14ac:dyDescent="0.25">
      <c r="A86" s="21"/>
      <c r="B86" s="25" t="s">
        <v>41</v>
      </c>
      <c r="C86" s="21" t="s">
        <v>27</v>
      </c>
      <c r="D86" s="26">
        <v>189.4</v>
      </c>
      <c r="E86" s="26">
        <v>200</v>
      </c>
      <c r="F86" s="32">
        <v>215</v>
      </c>
      <c r="G86" s="26">
        <f t="shared" si="0"/>
        <v>107.5</v>
      </c>
      <c r="H86" s="26">
        <f t="shared" si="1"/>
        <v>113.51636747624076</v>
      </c>
      <c r="I86" s="34">
        <v>210</v>
      </c>
      <c r="J86" s="26">
        <f t="shared" si="2"/>
        <v>97.674418604651152</v>
      </c>
      <c r="K86" s="20"/>
    </row>
    <row r="87" spans="1:11" x14ac:dyDescent="0.25">
      <c r="A87" s="21"/>
      <c r="B87" s="25" t="s">
        <v>42</v>
      </c>
      <c r="C87" s="21" t="s">
        <v>27</v>
      </c>
      <c r="D87" s="26">
        <v>189.4</v>
      </c>
      <c r="E87" s="26">
        <v>200</v>
      </c>
      <c r="F87" s="32">
        <v>215</v>
      </c>
      <c r="G87" s="26">
        <f t="shared" si="0"/>
        <v>107.5</v>
      </c>
      <c r="H87" s="26">
        <f t="shared" si="1"/>
        <v>113.51636747624076</v>
      </c>
      <c r="I87" s="34">
        <v>210</v>
      </c>
      <c r="J87" s="26">
        <f t="shared" si="2"/>
        <v>97.674418604651152</v>
      </c>
      <c r="K87" s="20"/>
    </row>
    <row r="88" spans="1:11" x14ac:dyDescent="0.25">
      <c r="A88" s="21"/>
      <c r="B88" s="25" t="s">
        <v>43</v>
      </c>
      <c r="C88" s="21" t="s">
        <v>30</v>
      </c>
      <c r="D88" s="26">
        <f>D89/D87</f>
        <v>2.3813093980992606</v>
      </c>
      <c r="E88" s="26">
        <v>2.4</v>
      </c>
      <c r="F88" s="32">
        <v>2.4300000000000002</v>
      </c>
      <c r="G88" s="26">
        <f t="shared" ref="G88:G151" si="6">F88/E88*100</f>
        <v>101.25000000000001</v>
      </c>
      <c r="H88" s="26">
        <f t="shared" ref="H88:H151" si="7">F88/D88*100</f>
        <v>102.04469868298524</v>
      </c>
      <c r="I88" s="34">
        <v>2.4300000000000002</v>
      </c>
      <c r="J88" s="26">
        <f t="shared" ref="J88:J151" si="8">I88/F88*100</f>
        <v>100</v>
      </c>
      <c r="K88" s="20"/>
    </row>
    <row r="89" spans="1:11" x14ac:dyDescent="0.25">
      <c r="A89" s="21"/>
      <c r="B89" s="36" t="s">
        <v>44</v>
      </c>
      <c r="C89" s="21" t="s">
        <v>32</v>
      </c>
      <c r="D89" s="26">
        <v>451.02</v>
      </c>
      <c r="E89" s="26">
        <f>E86*E88</f>
        <v>480</v>
      </c>
      <c r="F89" s="26">
        <f>F88*F87</f>
        <v>522.45000000000005</v>
      </c>
      <c r="G89" s="26">
        <f t="shared" si="6"/>
        <v>108.84375000000001</v>
      </c>
      <c r="H89" s="26">
        <f t="shared" si="7"/>
        <v>115.83743514700015</v>
      </c>
      <c r="I89" s="34">
        <f>I87*I88</f>
        <v>510.3</v>
      </c>
      <c r="J89" s="26">
        <f t="shared" si="8"/>
        <v>97.674418604651152</v>
      </c>
      <c r="K89" s="20"/>
    </row>
    <row r="90" spans="1:11" x14ac:dyDescent="0.25">
      <c r="A90" s="17" t="s">
        <v>51</v>
      </c>
      <c r="B90" s="18" t="s">
        <v>52</v>
      </c>
      <c r="C90" s="21"/>
      <c r="D90" s="32"/>
      <c r="E90" s="26"/>
      <c r="F90" s="32"/>
      <c r="G90" s="26"/>
      <c r="H90" s="26"/>
      <c r="I90" s="49"/>
      <c r="J90" s="26"/>
      <c r="K90" s="20"/>
    </row>
    <row r="91" spans="1:11" x14ac:dyDescent="0.25">
      <c r="A91" s="21" t="s">
        <v>12</v>
      </c>
      <c r="B91" s="25" t="s">
        <v>39</v>
      </c>
      <c r="C91" s="21" t="s">
        <v>27</v>
      </c>
      <c r="D91" s="32">
        <v>1364.4</v>
      </c>
      <c r="E91" s="32">
        <f>E97+E102+E107</f>
        <v>1267</v>
      </c>
      <c r="F91" s="32">
        <v>1332.2</v>
      </c>
      <c r="G91" s="26">
        <f t="shared" ref="G91:G94" si="9">F91/E91*100</f>
        <v>105.14601420678768</v>
      </c>
      <c r="H91" s="26">
        <f t="shared" ref="H91:H94" si="10">F91/D91*100</f>
        <v>97.639988273233655</v>
      </c>
      <c r="I91" s="50">
        <v>1275</v>
      </c>
      <c r="J91" s="26">
        <f t="shared" ref="J91:J94" si="11">I91/F91*100</f>
        <v>95.706350397838165</v>
      </c>
      <c r="K91" s="20"/>
    </row>
    <row r="92" spans="1:11" x14ac:dyDescent="0.25">
      <c r="A92" s="21" t="s">
        <v>12</v>
      </c>
      <c r="B92" s="25" t="s">
        <v>28</v>
      </c>
      <c r="C92" s="21" t="s">
        <v>27</v>
      </c>
      <c r="D92" s="32">
        <v>1364.4</v>
      </c>
      <c r="E92" s="32">
        <f t="shared" ref="E92" si="12">E98+E103+E108</f>
        <v>1267</v>
      </c>
      <c r="F92" s="32">
        <v>1342.7</v>
      </c>
      <c r="G92" s="26">
        <f t="shared" si="9"/>
        <v>105.97474348855565</v>
      </c>
      <c r="H92" s="26">
        <f>F92/D92*100</f>
        <v>98.409557314570506</v>
      </c>
      <c r="I92" s="50">
        <v>1275</v>
      </c>
      <c r="J92" s="26">
        <f t="shared" si="11"/>
        <v>94.957920607730685</v>
      </c>
      <c r="K92" s="20"/>
    </row>
    <row r="93" spans="1:11" x14ac:dyDescent="0.25">
      <c r="A93" s="21" t="s">
        <v>12</v>
      </c>
      <c r="B93" s="25" t="s">
        <v>29</v>
      </c>
      <c r="C93" s="21" t="s">
        <v>30</v>
      </c>
      <c r="D93" s="32">
        <f>D94/D92</f>
        <v>84.048182351216639</v>
      </c>
      <c r="E93" s="32">
        <f t="shared" ref="E93:I93" si="13">E94/E92</f>
        <v>80.121625887924239</v>
      </c>
      <c r="F93" s="32">
        <f t="shared" si="13"/>
        <v>74.947441721903616</v>
      </c>
      <c r="G93" s="26">
        <f t="shared" si="9"/>
        <v>93.542087908627352</v>
      </c>
      <c r="H93" s="26">
        <f>F93/D93*100</f>
        <v>89.171995901965758</v>
      </c>
      <c r="I93" s="32">
        <f t="shared" si="13"/>
        <v>79.735294117647058</v>
      </c>
      <c r="J93" s="26">
        <f t="shared" si="11"/>
        <v>106.38827995424982</v>
      </c>
      <c r="K93" s="20"/>
    </row>
    <row r="94" spans="1:11" x14ac:dyDescent="0.25">
      <c r="A94" s="21" t="s">
        <v>12</v>
      </c>
      <c r="B94" s="25" t="s">
        <v>31</v>
      </c>
      <c r="C94" s="21" t="s">
        <v>32</v>
      </c>
      <c r="D94" s="32">
        <v>114675.34</v>
      </c>
      <c r="E94" s="32">
        <f>E100+E105+E110</f>
        <v>101514.1</v>
      </c>
      <c r="F94" s="32">
        <v>100631.93</v>
      </c>
      <c r="G94" s="26">
        <f t="shared" si="9"/>
        <v>99.130987715007066</v>
      </c>
      <c r="H94" s="26">
        <f t="shared" si="10"/>
        <v>87.753766415691459</v>
      </c>
      <c r="I94" s="50">
        <v>101662.5</v>
      </c>
      <c r="J94" s="26">
        <f t="shared" si="11"/>
        <v>101.02409841488682</v>
      </c>
      <c r="K94" s="20"/>
    </row>
    <row r="95" spans="1:11" x14ac:dyDescent="0.25">
      <c r="A95" s="51"/>
      <c r="B95" s="41" t="s">
        <v>3</v>
      </c>
      <c r="C95" s="51"/>
      <c r="D95" s="32"/>
      <c r="E95" s="32"/>
      <c r="F95" s="32"/>
      <c r="G95" s="26"/>
      <c r="H95" s="26"/>
      <c r="I95" s="48"/>
      <c r="J95" s="26"/>
      <c r="K95" s="20"/>
    </row>
    <row r="96" spans="1:11" x14ac:dyDescent="0.25">
      <c r="A96" s="21"/>
      <c r="B96" s="52" t="s">
        <v>53</v>
      </c>
      <c r="C96" s="51"/>
      <c r="D96" s="32"/>
      <c r="E96" s="26"/>
      <c r="F96" s="32"/>
      <c r="G96" s="26"/>
      <c r="H96" s="26"/>
      <c r="I96" s="48"/>
      <c r="J96" s="26"/>
      <c r="K96" s="20"/>
    </row>
    <row r="97" spans="1:11" x14ac:dyDescent="0.25">
      <c r="A97" s="21"/>
      <c r="B97" s="25" t="s">
        <v>41</v>
      </c>
      <c r="C97" s="21" t="s">
        <v>27</v>
      </c>
      <c r="D97" s="26">
        <v>243.3</v>
      </c>
      <c r="E97" s="26">
        <v>240</v>
      </c>
      <c r="F97" s="32">
        <v>275</v>
      </c>
      <c r="G97" s="26">
        <f t="shared" si="6"/>
        <v>114.58333333333333</v>
      </c>
      <c r="H97" s="26">
        <f t="shared" si="7"/>
        <v>113.02918207973693</v>
      </c>
      <c r="I97" s="34">
        <v>250</v>
      </c>
      <c r="J97" s="26">
        <f t="shared" si="8"/>
        <v>90.909090909090907</v>
      </c>
      <c r="K97" s="20"/>
    </row>
    <row r="98" spans="1:11" x14ac:dyDescent="0.25">
      <c r="A98" s="21"/>
      <c r="B98" s="25" t="s">
        <v>42</v>
      </c>
      <c r="C98" s="21" t="s">
        <v>27</v>
      </c>
      <c r="D98" s="26">
        <v>243.3</v>
      </c>
      <c r="E98" s="26">
        <v>240</v>
      </c>
      <c r="F98" s="32">
        <v>275</v>
      </c>
      <c r="G98" s="26">
        <f t="shared" si="6"/>
        <v>114.58333333333333</v>
      </c>
      <c r="H98" s="26">
        <f t="shared" si="7"/>
        <v>113.02918207973693</v>
      </c>
      <c r="I98" s="34">
        <v>250</v>
      </c>
      <c r="J98" s="26">
        <f t="shared" si="8"/>
        <v>90.909090909090907</v>
      </c>
      <c r="K98" s="20"/>
    </row>
    <row r="99" spans="1:11" x14ac:dyDescent="0.25">
      <c r="A99" s="21"/>
      <c r="B99" s="25" t="s">
        <v>43</v>
      </c>
      <c r="C99" s="21" t="s">
        <v>30</v>
      </c>
      <c r="D99" s="26">
        <f>D100/D98</f>
        <v>5.6669954788327166</v>
      </c>
      <c r="E99" s="26">
        <v>5.6</v>
      </c>
      <c r="F99" s="32">
        <v>5.7249999999999996</v>
      </c>
      <c r="G99" s="26">
        <f t="shared" si="6"/>
        <v>102.23214285714286</v>
      </c>
      <c r="H99" s="26">
        <f t="shared" si="7"/>
        <v>101.02354980489999</v>
      </c>
      <c r="I99" s="34">
        <v>6</v>
      </c>
      <c r="J99" s="26">
        <f t="shared" si="8"/>
        <v>104.80349344978166</v>
      </c>
      <c r="K99" s="20"/>
    </row>
    <row r="100" spans="1:11" x14ac:dyDescent="0.25">
      <c r="A100" s="21"/>
      <c r="B100" s="36" t="s">
        <v>44</v>
      </c>
      <c r="C100" s="21" t="s">
        <v>32</v>
      </c>
      <c r="D100" s="32">
        <v>1378.78</v>
      </c>
      <c r="E100" s="32">
        <f>E97*E99</f>
        <v>1344</v>
      </c>
      <c r="F100" s="32">
        <f>F99*F98</f>
        <v>1574.375</v>
      </c>
      <c r="G100" s="26">
        <f t="shared" si="6"/>
        <v>117.14099702380953</v>
      </c>
      <c r="H100" s="26">
        <f t="shared" si="7"/>
        <v>114.18609205239414</v>
      </c>
      <c r="I100" s="34">
        <f>I98*I99</f>
        <v>1500</v>
      </c>
      <c r="J100" s="26">
        <f t="shared" si="8"/>
        <v>95.275903136165141</v>
      </c>
      <c r="K100" s="20"/>
    </row>
    <row r="101" spans="1:11" x14ac:dyDescent="0.25">
      <c r="A101" s="21"/>
      <c r="B101" s="52" t="s">
        <v>54</v>
      </c>
      <c r="C101" s="51"/>
      <c r="D101" s="32"/>
      <c r="E101" s="26"/>
      <c r="F101" s="32"/>
      <c r="G101" s="26"/>
      <c r="H101" s="26"/>
      <c r="I101" s="34"/>
      <c r="J101" s="26"/>
      <c r="K101" s="20"/>
    </row>
    <row r="102" spans="1:11" x14ac:dyDescent="0.25">
      <c r="A102" s="21"/>
      <c r="B102" s="25" t="s">
        <v>41</v>
      </c>
      <c r="C102" s="21" t="s">
        <v>27</v>
      </c>
      <c r="D102" s="26">
        <v>1093.9000000000001</v>
      </c>
      <c r="E102" s="26">
        <v>1000</v>
      </c>
      <c r="F102" s="32">
        <v>1030</v>
      </c>
      <c r="G102" s="26">
        <f t="shared" si="6"/>
        <v>103</v>
      </c>
      <c r="H102" s="26">
        <f t="shared" si="7"/>
        <v>94.158515403601783</v>
      </c>
      <c r="I102" s="34">
        <v>1000</v>
      </c>
      <c r="J102" s="26">
        <f t="shared" si="8"/>
        <v>97.087378640776706</v>
      </c>
      <c r="K102" s="20"/>
    </row>
    <row r="103" spans="1:11" x14ac:dyDescent="0.25">
      <c r="A103" s="21"/>
      <c r="B103" s="25" t="s">
        <v>42</v>
      </c>
      <c r="C103" s="21" t="s">
        <v>27</v>
      </c>
      <c r="D103" s="26">
        <v>1093.9000000000001</v>
      </c>
      <c r="E103" s="26">
        <v>1000</v>
      </c>
      <c r="F103" s="32">
        <v>1040.5</v>
      </c>
      <c r="G103" s="26">
        <f t="shared" si="6"/>
        <v>104.05</v>
      </c>
      <c r="H103" s="26">
        <f t="shared" si="7"/>
        <v>95.118383764512288</v>
      </c>
      <c r="I103" s="34">
        <v>1000</v>
      </c>
      <c r="J103" s="26">
        <f t="shared" si="8"/>
        <v>96.107640557424318</v>
      </c>
      <c r="K103" s="20"/>
    </row>
    <row r="104" spans="1:11" x14ac:dyDescent="0.25">
      <c r="A104" s="21"/>
      <c r="B104" s="25" t="s">
        <v>43</v>
      </c>
      <c r="C104" s="21" t="s">
        <v>30</v>
      </c>
      <c r="D104" s="26">
        <f>D105/D103</f>
        <v>103.41257884632964</v>
      </c>
      <c r="E104" s="26">
        <v>100</v>
      </c>
      <c r="F104" s="32">
        <v>95.03</v>
      </c>
      <c r="G104" s="26">
        <f t="shared" si="6"/>
        <v>95.03</v>
      </c>
      <c r="H104" s="26">
        <f t="shared" si="7"/>
        <v>91.894043316736074</v>
      </c>
      <c r="I104" s="34">
        <v>100</v>
      </c>
      <c r="J104" s="26">
        <f t="shared" si="8"/>
        <v>105.2299273913501</v>
      </c>
      <c r="K104" s="20"/>
    </row>
    <row r="105" spans="1:11" x14ac:dyDescent="0.25">
      <c r="A105" s="21"/>
      <c r="B105" s="36" t="s">
        <v>44</v>
      </c>
      <c r="C105" s="21" t="s">
        <v>32</v>
      </c>
      <c r="D105" s="32">
        <v>113123.02</v>
      </c>
      <c r="E105" s="32">
        <f>E102*E104</f>
        <v>100000</v>
      </c>
      <c r="F105" s="32">
        <f>F103*F104</f>
        <v>98878.714999999997</v>
      </c>
      <c r="G105" s="26">
        <f t="shared" si="6"/>
        <v>98.878715</v>
      </c>
      <c r="H105" s="26">
        <f t="shared" si="7"/>
        <v>87.408128778740164</v>
      </c>
      <c r="I105" s="34">
        <f>I103*I104</f>
        <v>100000</v>
      </c>
      <c r="J105" s="26">
        <f t="shared" si="8"/>
        <v>101.13400037611736</v>
      </c>
      <c r="K105" s="20"/>
    </row>
    <row r="106" spans="1:11" x14ac:dyDescent="0.25">
      <c r="A106" s="21"/>
      <c r="B106" s="18" t="s">
        <v>55</v>
      </c>
      <c r="C106" s="51"/>
      <c r="D106" s="32"/>
      <c r="E106" s="26"/>
      <c r="F106" s="32"/>
      <c r="G106" s="26"/>
      <c r="H106" s="26"/>
      <c r="I106" s="34"/>
      <c r="J106" s="26"/>
      <c r="K106" s="20"/>
    </row>
    <row r="107" spans="1:11" x14ac:dyDescent="0.25">
      <c r="A107" s="21"/>
      <c r="B107" s="25" t="s">
        <v>41</v>
      </c>
      <c r="C107" s="21" t="s">
        <v>27</v>
      </c>
      <c r="D107" s="26">
        <v>27.2</v>
      </c>
      <c r="E107" s="26">
        <v>27</v>
      </c>
      <c r="F107" s="32">
        <v>27.2</v>
      </c>
      <c r="G107" s="26">
        <f t="shared" si="6"/>
        <v>100.74074074074073</v>
      </c>
      <c r="H107" s="26">
        <f t="shared" si="7"/>
        <v>100</v>
      </c>
      <c r="I107" s="34">
        <v>25</v>
      </c>
      <c r="J107" s="26">
        <f t="shared" si="8"/>
        <v>91.911764705882362</v>
      </c>
      <c r="K107" s="20"/>
    </row>
    <row r="108" spans="1:11" x14ac:dyDescent="0.25">
      <c r="A108" s="21"/>
      <c r="B108" s="25" t="s">
        <v>42</v>
      </c>
      <c r="C108" s="21" t="s">
        <v>27</v>
      </c>
      <c r="D108" s="26">
        <v>27.2</v>
      </c>
      <c r="E108" s="26">
        <v>27</v>
      </c>
      <c r="F108" s="32">
        <v>27.2</v>
      </c>
      <c r="G108" s="26">
        <f t="shared" si="6"/>
        <v>100.74074074074073</v>
      </c>
      <c r="H108" s="26">
        <f t="shared" si="7"/>
        <v>100</v>
      </c>
      <c r="I108" s="34">
        <v>25</v>
      </c>
      <c r="J108" s="26">
        <f t="shared" si="8"/>
        <v>91.911764705882362</v>
      </c>
      <c r="K108" s="20"/>
    </row>
    <row r="109" spans="1:11" x14ac:dyDescent="0.25">
      <c r="A109" s="21"/>
      <c r="B109" s="25" t="s">
        <v>43</v>
      </c>
      <c r="C109" s="21" t="s">
        <v>30</v>
      </c>
      <c r="D109" s="26">
        <f>D110/D108</f>
        <v>6.3801470588235292</v>
      </c>
      <c r="E109" s="26">
        <v>6.3</v>
      </c>
      <c r="F109" s="32">
        <v>6.5750000000000002</v>
      </c>
      <c r="G109" s="26">
        <f t="shared" si="6"/>
        <v>104.36507936507937</v>
      </c>
      <c r="H109" s="26">
        <f t="shared" si="7"/>
        <v>103.05405093926471</v>
      </c>
      <c r="I109" s="34">
        <v>6.5</v>
      </c>
      <c r="J109" s="26">
        <f t="shared" si="8"/>
        <v>98.859315589353614</v>
      </c>
      <c r="K109" s="20"/>
    </row>
    <row r="110" spans="1:11" x14ac:dyDescent="0.25">
      <c r="A110" s="21"/>
      <c r="B110" s="36" t="s">
        <v>44</v>
      </c>
      <c r="C110" s="21" t="s">
        <v>32</v>
      </c>
      <c r="D110" s="26">
        <v>173.54</v>
      </c>
      <c r="E110" s="26">
        <v>170.1</v>
      </c>
      <c r="F110" s="26">
        <f>F108*F109</f>
        <v>178.84</v>
      </c>
      <c r="G110" s="26">
        <f t="shared" si="6"/>
        <v>105.13815402704292</v>
      </c>
      <c r="H110" s="26">
        <f t="shared" si="7"/>
        <v>103.05405093926471</v>
      </c>
      <c r="I110" s="34">
        <f>I108*I109</f>
        <v>162.5</v>
      </c>
      <c r="J110" s="26">
        <f t="shared" si="8"/>
        <v>90.863341534332363</v>
      </c>
      <c r="K110" s="20"/>
    </row>
    <row r="111" spans="1:11" x14ac:dyDescent="0.25">
      <c r="A111" s="17" t="s">
        <v>56</v>
      </c>
      <c r="B111" s="30" t="s">
        <v>57</v>
      </c>
      <c r="C111" s="51"/>
      <c r="D111" s="32"/>
      <c r="E111" s="26"/>
      <c r="F111" s="32"/>
      <c r="G111" s="26"/>
      <c r="H111" s="26"/>
      <c r="I111" s="34"/>
      <c r="J111" s="26"/>
      <c r="K111" s="20"/>
    </row>
    <row r="112" spans="1:11" x14ac:dyDescent="0.25">
      <c r="A112" s="51"/>
      <c r="B112" s="36" t="s">
        <v>58</v>
      </c>
      <c r="C112" s="21" t="s">
        <v>27</v>
      </c>
      <c r="D112" s="26">
        <v>1349.3</v>
      </c>
      <c r="E112" s="26">
        <v>1200</v>
      </c>
      <c r="F112" s="32">
        <v>1350</v>
      </c>
      <c r="G112" s="26">
        <f t="shared" si="6"/>
        <v>112.5</v>
      </c>
      <c r="H112" s="26">
        <f t="shared" si="7"/>
        <v>100.05187875194545</v>
      </c>
      <c r="I112" s="34">
        <v>1250</v>
      </c>
      <c r="J112" s="26">
        <f t="shared" si="8"/>
        <v>92.592592592592595</v>
      </c>
      <c r="K112" s="20"/>
    </row>
    <row r="113" spans="1:11" x14ac:dyDescent="0.25">
      <c r="A113" s="51"/>
      <c r="B113" s="36" t="s">
        <v>59</v>
      </c>
      <c r="C113" s="21" t="s">
        <v>27</v>
      </c>
      <c r="D113" s="26">
        <v>1349.3</v>
      </c>
      <c r="E113" s="26">
        <v>1200</v>
      </c>
      <c r="F113" s="32">
        <v>1350</v>
      </c>
      <c r="G113" s="26">
        <f t="shared" si="6"/>
        <v>112.5</v>
      </c>
      <c r="H113" s="26">
        <f t="shared" si="7"/>
        <v>100.05187875194545</v>
      </c>
      <c r="I113" s="34">
        <v>1250</v>
      </c>
      <c r="J113" s="26">
        <f t="shared" si="8"/>
        <v>92.592592592592595</v>
      </c>
      <c r="K113" s="20"/>
    </row>
    <row r="114" spans="1:11" x14ac:dyDescent="0.25">
      <c r="A114" s="51"/>
      <c r="B114" s="25" t="s">
        <v>43</v>
      </c>
      <c r="C114" s="21" t="s">
        <v>30</v>
      </c>
      <c r="D114" s="26">
        <f>D115/D113</f>
        <v>76.568820870080785</v>
      </c>
      <c r="E114" s="26">
        <v>63</v>
      </c>
      <c r="F114" s="32">
        <v>63</v>
      </c>
      <c r="G114" s="26">
        <f t="shared" si="6"/>
        <v>100</v>
      </c>
      <c r="H114" s="26">
        <f t="shared" si="7"/>
        <v>82.278921477576532</v>
      </c>
      <c r="I114" s="34">
        <v>63</v>
      </c>
      <c r="J114" s="26">
        <f t="shared" si="8"/>
        <v>100</v>
      </c>
      <c r="K114" s="20"/>
    </row>
    <row r="115" spans="1:11" x14ac:dyDescent="0.25">
      <c r="A115" s="51"/>
      <c r="B115" s="53" t="s">
        <v>44</v>
      </c>
      <c r="C115" s="21" t="s">
        <v>32</v>
      </c>
      <c r="D115" s="32">
        <f>10.94+103303.37</f>
        <v>103314.31</v>
      </c>
      <c r="E115" s="26">
        <f>E112*E114</f>
        <v>75600</v>
      </c>
      <c r="F115" s="26">
        <f>F112*F114</f>
        <v>85050</v>
      </c>
      <c r="G115" s="26">
        <f t="shared" si="6"/>
        <v>112.5</v>
      </c>
      <c r="H115" s="26">
        <f t="shared" si="7"/>
        <v>82.321606755153283</v>
      </c>
      <c r="I115" s="34">
        <f>I113*I114</f>
        <v>78750</v>
      </c>
      <c r="J115" s="26">
        <f t="shared" si="8"/>
        <v>92.592592592592595</v>
      </c>
      <c r="K115" s="20"/>
    </row>
    <row r="116" spans="1:11" x14ac:dyDescent="0.25">
      <c r="A116" s="17" t="s">
        <v>60</v>
      </c>
      <c r="B116" s="18" t="s">
        <v>61</v>
      </c>
      <c r="C116" s="45" t="s">
        <v>27</v>
      </c>
      <c r="D116" s="54">
        <v>3537</v>
      </c>
      <c r="E116" s="54">
        <v>3650</v>
      </c>
      <c r="F116" s="54">
        <v>3640</v>
      </c>
      <c r="G116" s="55">
        <f t="shared" si="6"/>
        <v>99.726027397260282</v>
      </c>
      <c r="H116" s="55">
        <f t="shared" si="7"/>
        <v>102.91207237772124</v>
      </c>
      <c r="I116" s="56">
        <v>3571.61</v>
      </c>
      <c r="J116" s="55">
        <f t="shared" si="8"/>
        <v>98.121153846153845</v>
      </c>
      <c r="K116" s="20"/>
    </row>
    <row r="117" spans="1:11" x14ac:dyDescent="0.25">
      <c r="A117" s="21" t="s">
        <v>12</v>
      </c>
      <c r="B117" s="25" t="s">
        <v>62</v>
      </c>
      <c r="C117" s="21"/>
      <c r="D117" s="32"/>
      <c r="E117" s="32"/>
      <c r="F117" s="32"/>
      <c r="G117" s="26"/>
      <c r="H117" s="26"/>
      <c r="I117" s="48"/>
      <c r="J117" s="26"/>
      <c r="K117" s="20"/>
    </row>
    <row r="118" spans="1:11" x14ac:dyDescent="0.25">
      <c r="A118" s="21"/>
      <c r="B118" s="25" t="s">
        <v>63</v>
      </c>
      <c r="C118" s="21" t="s">
        <v>27</v>
      </c>
      <c r="D118" s="26">
        <v>909.07</v>
      </c>
      <c r="E118" s="26">
        <v>1000</v>
      </c>
      <c r="F118" s="32">
        <v>965</v>
      </c>
      <c r="G118" s="26">
        <f t="shared" si="6"/>
        <v>96.5</v>
      </c>
      <c r="H118" s="26">
        <f t="shared" si="7"/>
        <v>106.15244150615464</v>
      </c>
      <c r="I118" s="34">
        <v>911.61</v>
      </c>
      <c r="J118" s="26">
        <f t="shared" si="8"/>
        <v>94.46735751295337</v>
      </c>
      <c r="K118" s="20"/>
    </row>
    <row r="119" spans="1:11" x14ac:dyDescent="0.25">
      <c r="A119" s="21"/>
      <c r="B119" s="25" t="s">
        <v>64</v>
      </c>
      <c r="C119" s="21" t="s">
        <v>32</v>
      </c>
      <c r="D119" s="26">
        <v>17494</v>
      </c>
      <c r="E119" s="26">
        <v>18000</v>
      </c>
      <c r="F119" s="32">
        <f>F118*18.3</f>
        <v>17659.5</v>
      </c>
      <c r="G119" s="26">
        <f t="shared" si="6"/>
        <v>98.108333333333334</v>
      </c>
      <c r="H119" s="26">
        <f t="shared" si="7"/>
        <v>100.94603864182005</v>
      </c>
      <c r="I119" s="34">
        <f>I118*18</f>
        <v>16408.98</v>
      </c>
      <c r="J119" s="26">
        <f t="shared" si="8"/>
        <v>92.918712307822986</v>
      </c>
      <c r="K119" s="20"/>
    </row>
    <row r="120" spans="1:11" x14ac:dyDescent="0.25">
      <c r="A120" s="21" t="s">
        <v>12</v>
      </c>
      <c r="B120" s="25" t="s">
        <v>65</v>
      </c>
      <c r="C120" s="21"/>
      <c r="D120" s="32"/>
      <c r="E120" s="32"/>
      <c r="F120" s="32"/>
      <c r="G120" s="26"/>
      <c r="H120" s="26"/>
      <c r="I120" s="48"/>
      <c r="J120" s="26"/>
      <c r="K120" s="20"/>
    </row>
    <row r="121" spans="1:11" x14ac:dyDescent="0.25">
      <c r="A121" s="21"/>
      <c r="B121" s="25" t="s">
        <v>63</v>
      </c>
      <c r="C121" s="21" t="s">
        <v>27</v>
      </c>
      <c r="D121" s="26">
        <v>2628.06</v>
      </c>
      <c r="E121" s="26">
        <v>2650</v>
      </c>
      <c r="F121" s="32">
        <v>2675</v>
      </c>
      <c r="G121" s="26">
        <f t="shared" si="6"/>
        <v>100.9433962264151</v>
      </c>
      <c r="H121" s="26">
        <f t="shared" si="7"/>
        <v>101.78610838413127</v>
      </c>
      <c r="I121" s="34">
        <v>2660</v>
      </c>
      <c r="J121" s="26">
        <f t="shared" si="8"/>
        <v>99.439252336448604</v>
      </c>
      <c r="K121" s="20"/>
    </row>
    <row r="122" spans="1:11" x14ac:dyDescent="0.25">
      <c r="A122" s="21"/>
      <c r="B122" s="25" t="s">
        <v>64</v>
      </c>
      <c r="C122" s="21" t="s">
        <v>32</v>
      </c>
      <c r="D122" s="26">
        <v>35156.9</v>
      </c>
      <c r="E122" s="26">
        <f>E121*14</f>
        <v>37100</v>
      </c>
      <c r="F122" s="26">
        <f>F121*14.1</f>
        <v>37717.5</v>
      </c>
      <c r="G122" s="26">
        <f t="shared" si="6"/>
        <v>101.66442048517521</v>
      </c>
      <c r="H122" s="26">
        <f t="shared" si="7"/>
        <v>107.28334978339956</v>
      </c>
      <c r="I122" s="34">
        <f>I121*14</f>
        <v>37240</v>
      </c>
      <c r="J122" s="26">
        <f t="shared" si="8"/>
        <v>98.734009412076617</v>
      </c>
      <c r="K122" s="20"/>
    </row>
    <row r="123" spans="1:11" x14ac:dyDescent="0.25">
      <c r="A123" s="17">
        <v>2</v>
      </c>
      <c r="B123" s="18" t="s">
        <v>66</v>
      </c>
      <c r="C123" s="45"/>
      <c r="D123" s="32"/>
      <c r="E123" s="32"/>
      <c r="F123" s="32"/>
      <c r="G123" s="26"/>
      <c r="H123" s="26"/>
      <c r="I123" s="48"/>
      <c r="J123" s="26"/>
      <c r="K123" s="20"/>
    </row>
    <row r="124" spans="1:11" x14ac:dyDescent="0.25">
      <c r="A124" s="23" t="s">
        <v>12</v>
      </c>
      <c r="B124" s="57" t="s">
        <v>67</v>
      </c>
      <c r="C124" s="58" t="s">
        <v>68</v>
      </c>
      <c r="D124" s="26">
        <v>45889</v>
      </c>
      <c r="E124" s="26">
        <v>42000</v>
      </c>
      <c r="F124" s="32">
        <v>44300</v>
      </c>
      <c r="G124" s="26">
        <f t="shared" si="6"/>
        <v>105.47619047619048</v>
      </c>
      <c r="H124" s="26">
        <f t="shared" si="7"/>
        <v>96.537296519863148</v>
      </c>
      <c r="I124" s="34">
        <v>43000</v>
      </c>
      <c r="J124" s="26">
        <f t="shared" si="8"/>
        <v>97.065462753950342</v>
      </c>
      <c r="K124" s="20"/>
    </row>
    <row r="125" spans="1:11" x14ac:dyDescent="0.25">
      <c r="A125" s="23" t="s">
        <v>12</v>
      </c>
      <c r="B125" s="57" t="s">
        <v>69</v>
      </c>
      <c r="C125" s="58" t="s">
        <v>68</v>
      </c>
      <c r="D125" s="26">
        <v>55779</v>
      </c>
      <c r="E125" s="26">
        <v>50000</v>
      </c>
      <c r="F125" s="32">
        <v>54300</v>
      </c>
      <c r="G125" s="26">
        <f t="shared" si="6"/>
        <v>108.60000000000001</v>
      </c>
      <c r="H125" s="26">
        <f t="shared" si="7"/>
        <v>97.348464475878018</v>
      </c>
      <c r="I125" s="34">
        <v>50000</v>
      </c>
      <c r="J125" s="26">
        <f t="shared" si="8"/>
        <v>92.081031307550646</v>
      </c>
      <c r="K125" s="20"/>
    </row>
    <row r="126" spans="1:11" x14ac:dyDescent="0.25">
      <c r="A126" s="23" t="s">
        <v>12</v>
      </c>
      <c r="B126" s="57" t="s">
        <v>70</v>
      </c>
      <c r="C126" s="58" t="s">
        <v>68</v>
      </c>
      <c r="D126" s="59">
        <v>0</v>
      </c>
      <c r="E126" s="59">
        <v>0</v>
      </c>
      <c r="F126" s="59">
        <v>0</v>
      </c>
      <c r="G126" s="19">
        <v>0</v>
      </c>
      <c r="H126" s="19">
        <v>0</v>
      </c>
      <c r="I126" s="50">
        <v>0</v>
      </c>
      <c r="J126" s="26"/>
      <c r="K126" s="20"/>
    </row>
    <row r="127" spans="1:11" x14ac:dyDescent="0.25">
      <c r="A127" s="23" t="s">
        <v>12</v>
      </c>
      <c r="B127" s="57" t="s">
        <v>71</v>
      </c>
      <c r="C127" s="58" t="s">
        <v>72</v>
      </c>
      <c r="D127" s="26">
        <v>1497</v>
      </c>
      <c r="E127" s="26">
        <v>980</v>
      </c>
      <c r="F127" s="32">
        <v>1300000</v>
      </c>
      <c r="G127" s="26">
        <f t="shared" si="6"/>
        <v>132653.06122448979</v>
      </c>
      <c r="H127" s="26">
        <f t="shared" si="7"/>
        <v>86840.347361389446</v>
      </c>
      <c r="I127" s="34">
        <v>1000000</v>
      </c>
      <c r="J127" s="26">
        <f t="shared" si="8"/>
        <v>76.923076923076934</v>
      </c>
      <c r="K127" s="20"/>
    </row>
    <row r="128" spans="1:11" x14ac:dyDescent="0.25">
      <c r="A128" s="17">
        <v>3</v>
      </c>
      <c r="B128" s="18" t="s">
        <v>73</v>
      </c>
      <c r="C128" s="45"/>
      <c r="D128" s="32"/>
      <c r="E128" s="32"/>
      <c r="F128" s="32"/>
      <c r="G128" s="26"/>
      <c r="H128" s="26"/>
      <c r="I128" s="48"/>
      <c r="J128" s="26"/>
      <c r="K128" s="20"/>
    </row>
    <row r="129" spans="1:11" x14ac:dyDescent="0.25">
      <c r="A129" s="21" t="s">
        <v>10</v>
      </c>
      <c r="B129" s="60" t="s">
        <v>74</v>
      </c>
      <c r="C129" s="61" t="s">
        <v>27</v>
      </c>
      <c r="D129" s="32"/>
      <c r="E129" s="32"/>
      <c r="F129" s="32"/>
      <c r="G129" s="26"/>
      <c r="H129" s="26"/>
      <c r="I129" s="48"/>
      <c r="J129" s="26"/>
      <c r="K129" s="20"/>
    </row>
    <row r="130" spans="1:11" x14ac:dyDescent="0.25">
      <c r="A130" s="23" t="s">
        <v>12</v>
      </c>
      <c r="B130" s="60" t="s">
        <v>75</v>
      </c>
      <c r="C130" s="61" t="s">
        <v>27</v>
      </c>
      <c r="D130" s="32"/>
      <c r="E130" s="32"/>
      <c r="F130" s="32"/>
      <c r="G130" s="26"/>
      <c r="H130" s="26"/>
      <c r="I130" s="48"/>
      <c r="J130" s="26"/>
      <c r="K130" s="20"/>
    </row>
    <row r="131" spans="1:11" x14ac:dyDescent="0.25">
      <c r="A131" s="23" t="s">
        <v>12</v>
      </c>
      <c r="B131" s="60" t="s">
        <v>76</v>
      </c>
      <c r="C131" s="61" t="s">
        <v>27</v>
      </c>
      <c r="D131" s="32"/>
      <c r="E131" s="32"/>
      <c r="F131" s="32"/>
      <c r="G131" s="26"/>
      <c r="H131" s="26"/>
      <c r="I131" s="48"/>
      <c r="J131" s="26"/>
      <c r="K131" s="20"/>
    </row>
    <row r="132" spans="1:11" x14ac:dyDescent="0.25">
      <c r="A132" s="23" t="s">
        <v>12</v>
      </c>
      <c r="B132" s="60" t="s">
        <v>77</v>
      </c>
      <c r="C132" s="61" t="s">
        <v>78</v>
      </c>
      <c r="D132" s="32"/>
      <c r="E132" s="32"/>
      <c r="F132" s="32"/>
      <c r="G132" s="26"/>
      <c r="H132" s="26"/>
      <c r="I132" s="48"/>
      <c r="J132" s="26"/>
      <c r="K132" s="20"/>
    </row>
    <row r="133" spans="1:11" x14ac:dyDescent="0.25">
      <c r="A133" s="23" t="s">
        <v>12</v>
      </c>
      <c r="B133" s="60" t="s">
        <v>79</v>
      </c>
      <c r="C133" s="61" t="s">
        <v>1</v>
      </c>
      <c r="D133" s="32"/>
      <c r="E133" s="32"/>
      <c r="F133" s="32"/>
      <c r="G133" s="26"/>
      <c r="H133" s="26"/>
      <c r="I133" s="48"/>
      <c r="J133" s="26"/>
      <c r="K133" s="20"/>
    </row>
    <row r="134" spans="1:11" x14ac:dyDescent="0.25">
      <c r="A134" s="17">
        <v>4</v>
      </c>
      <c r="B134" s="18" t="s">
        <v>80</v>
      </c>
      <c r="C134" s="15" t="s">
        <v>32</v>
      </c>
      <c r="D134" s="54">
        <f>D135+D144</f>
        <v>76297.3</v>
      </c>
      <c r="E134" s="54">
        <f>E135+E144</f>
        <v>80000</v>
      </c>
      <c r="F134" s="54">
        <f>F135+F144</f>
        <v>77433</v>
      </c>
      <c r="G134" s="55">
        <f t="shared" si="6"/>
        <v>96.791249999999991</v>
      </c>
      <c r="H134" s="26">
        <f t="shared" si="7"/>
        <v>101.48851925297487</v>
      </c>
      <c r="I134" s="62">
        <f>I135+I144</f>
        <v>75006</v>
      </c>
      <c r="J134" s="55">
        <f t="shared" si="8"/>
        <v>96.865677424353962</v>
      </c>
      <c r="K134" s="20"/>
    </row>
    <row r="135" spans="1:11" x14ac:dyDescent="0.25">
      <c r="A135" s="23" t="s">
        <v>10</v>
      </c>
      <c r="B135" s="20" t="s">
        <v>81</v>
      </c>
      <c r="C135" s="45" t="s">
        <v>32</v>
      </c>
      <c r="D135" s="32">
        <f t="shared" ref="D135:F135" si="14">D136+D140</f>
        <v>26930.75</v>
      </c>
      <c r="E135" s="32">
        <f t="shared" si="14"/>
        <v>27320</v>
      </c>
      <c r="F135" s="32">
        <f t="shared" si="14"/>
        <v>26205</v>
      </c>
      <c r="G135" s="26">
        <f t="shared" si="6"/>
        <v>95.918740849194734</v>
      </c>
      <c r="H135" s="26">
        <f t="shared" si="7"/>
        <v>97.30512518218022</v>
      </c>
      <c r="I135" s="34">
        <f t="shared" ref="I135" si="15">I136+I140</f>
        <v>27420</v>
      </c>
      <c r="J135" s="26">
        <f t="shared" si="8"/>
        <v>104.63651974813968</v>
      </c>
      <c r="K135" s="20"/>
    </row>
    <row r="136" spans="1:11" x14ac:dyDescent="0.25">
      <c r="A136" s="23" t="s">
        <v>12</v>
      </c>
      <c r="B136" s="53" t="s">
        <v>82</v>
      </c>
      <c r="C136" s="45" t="s">
        <v>32</v>
      </c>
      <c r="D136" s="63">
        <f>D137+D138+D139</f>
        <v>25484.080000000002</v>
      </c>
      <c r="E136" s="63">
        <f>E137+E138+E139</f>
        <v>25950</v>
      </c>
      <c r="F136" s="63">
        <f>F137+F138+F139</f>
        <v>24780</v>
      </c>
      <c r="G136" s="26">
        <f t="shared" si="6"/>
        <v>95.49132947976878</v>
      </c>
      <c r="H136" s="26">
        <f t="shared" si="7"/>
        <v>97.23717709252206</v>
      </c>
      <c r="I136" s="64">
        <f t="shared" ref="I136" si="16">I137+I138+I139</f>
        <v>25950</v>
      </c>
      <c r="J136" s="26">
        <f t="shared" si="8"/>
        <v>104.72154963680387</v>
      </c>
      <c r="K136" s="20"/>
    </row>
    <row r="137" spans="1:11" x14ac:dyDescent="0.25">
      <c r="A137" s="23" t="s">
        <v>83</v>
      </c>
      <c r="B137" s="53" t="s">
        <v>84</v>
      </c>
      <c r="C137" s="45" t="s">
        <v>32</v>
      </c>
      <c r="D137" s="26">
        <v>904.81</v>
      </c>
      <c r="E137" s="26">
        <v>950</v>
      </c>
      <c r="F137" s="32">
        <v>880</v>
      </c>
      <c r="G137" s="26">
        <f t="shared" si="6"/>
        <v>92.631578947368425</v>
      </c>
      <c r="H137" s="26">
        <f t="shared" si="7"/>
        <v>97.257987864855608</v>
      </c>
      <c r="I137" s="34">
        <v>950</v>
      </c>
      <c r="J137" s="26">
        <f t="shared" si="8"/>
        <v>107.95454545454545</v>
      </c>
      <c r="K137" s="20"/>
    </row>
    <row r="138" spans="1:11" x14ac:dyDescent="0.25">
      <c r="A138" s="23" t="s">
        <v>83</v>
      </c>
      <c r="B138" s="53" t="s">
        <v>85</v>
      </c>
      <c r="C138" s="45" t="s">
        <v>32</v>
      </c>
      <c r="D138" s="26">
        <v>17586.57</v>
      </c>
      <c r="E138" s="26">
        <v>18000</v>
      </c>
      <c r="F138" s="32">
        <v>17300</v>
      </c>
      <c r="G138" s="26">
        <f t="shared" si="6"/>
        <v>96.111111111111114</v>
      </c>
      <c r="H138" s="26">
        <f t="shared" si="7"/>
        <v>98.370517957737064</v>
      </c>
      <c r="I138" s="34">
        <v>18000</v>
      </c>
      <c r="J138" s="26">
        <f t="shared" si="8"/>
        <v>104.04624277456647</v>
      </c>
      <c r="K138" s="20"/>
    </row>
    <row r="139" spans="1:11" x14ac:dyDescent="0.25">
      <c r="A139" s="23" t="s">
        <v>83</v>
      </c>
      <c r="B139" s="36" t="s">
        <v>86</v>
      </c>
      <c r="C139" s="45" t="s">
        <v>32</v>
      </c>
      <c r="D139" s="26">
        <v>6992.7</v>
      </c>
      <c r="E139" s="26">
        <v>7000</v>
      </c>
      <c r="F139" s="32">
        <v>6600</v>
      </c>
      <c r="G139" s="26">
        <f t="shared" si="6"/>
        <v>94.285714285714278</v>
      </c>
      <c r="H139" s="26">
        <f t="shared" si="7"/>
        <v>94.384143463898056</v>
      </c>
      <c r="I139" s="34">
        <v>7000</v>
      </c>
      <c r="J139" s="26">
        <f t="shared" si="8"/>
        <v>106.06060606060606</v>
      </c>
      <c r="K139" s="20"/>
    </row>
    <row r="140" spans="1:11" ht="15" customHeight="1" x14ac:dyDescent="0.25">
      <c r="A140" s="23" t="s">
        <v>87</v>
      </c>
      <c r="B140" s="65" t="s">
        <v>88</v>
      </c>
      <c r="C140" s="45" t="s">
        <v>32</v>
      </c>
      <c r="D140" s="32">
        <f>D141+D142+D143</f>
        <v>1446.6699999999998</v>
      </c>
      <c r="E140" s="32">
        <f>E141+E142+E143</f>
        <v>1370</v>
      </c>
      <c r="F140" s="32">
        <f>F141+F142+F143</f>
        <v>1425</v>
      </c>
      <c r="G140" s="26">
        <f t="shared" si="6"/>
        <v>104.01459854014598</v>
      </c>
      <c r="H140" s="26">
        <f t="shared" si="7"/>
        <v>98.502077184153976</v>
      </c>
      <c r="I140" s="34">
        <f>I141+I142+I143</f>
        <v>1470</v>
      </c>
      <c r="J140" s="26">
        <f t="shared" si="8"/>
        <v>103.15789473684211</v>
      </c>
      <c r="K140" s="20"/>
    </row>
    <row r="141" spans="1:11" x14ac:dyDescent="0.25">
      <c r="A141" s="23" t="s">
        <v>83</v>
      </c>
      <c r="B141" s="53" t="s">
        <v>84</v>
      </c>
      <c r="C141" s="45" t="s">
        <v>32</v>
      </c>
      <c r="D141" s="26">
        <v>6.86</v>
      </c>
      <c r="E141" s="26">
        <v>7</v>
      </c>
      <c r="F141" s="32">
        <v>40</v>
      </c>
      <c r="G141" s="26">
        <f t="shared" si="6"/>
        <v>571.42857142857144</v>
      </c>
      <c r="H141" s="26">
        <f t="shared" si="7"/>
        <v>583.09037900874637</v>
      </c>
      <c r="I141" s="34">
        <v>20</v>
      </c>
      <c r="J141" s="26">
        <f t="shared" si="8"/>
        <v>50</v>
      </c>
      <c r="K141" s="20"/>
    </row>
    <row r="142" spans="1:11" x14ac:dyDescent="0.25">
      <c r="A142" s="23" t="s">
        <v>83</v>
      </c>
      <c r="B142" s="53" t="s">
        <v>85</v>
      </c>
      <c r="C142" s="45" t="s">
        <v>32</v>
      </c>
      <c r="D142" s="26">
        <v>175.21</v>
      </c>
      <c r="E142" s="26">
        <v>170</v>
      </c>
      <c r="F142" s="32">
        <v>175</v>
      </c>
      <c r="G142" s="26">
        <f t="shared" si="6"/>
        <v>102.94117647058823</v>
      </c>
      <c r="H142" s="26">
        <f t="shared" si="7"/>
        <v>99.88014382740711</v>
      </c>
      <c r="I142" s="34">
        <v>200</v>
      </c>
      <c r="J142" s="26">
        <f t="shared" si="8"/>
        <v>114.28571428571428</v>
      </c>
      <c r="K142" s="20"/>
    </row>
    <row r="143" spans="1:11" x14ac:dyDescent="0.25">
      <c r="A143" s="23" t="s">
        <v>83</v>
      </c>
      <c r="B143" s="36" t="s">
        <v>89</v>
      </c>
      <c r="C143" s="45" t="s">
        <v>32</v>
      </c>
      <c r="D143" s="26">
        <v>1264.5999999999999</v>
      </c>
      <c r="E143" s="26">
        <v>1193</v>
      </c>
      <c r="F143" s="32">
        <v>1210</v>
      </c>
      <c r="G143" s="26">
        <f t="shared" si="6"/>
        <v>101.42497904442583</v>
      </c>
      <c r="H143" s="26">
        <f t="shared" si="7"/>
        <v>95.682429226632934</v>
      </c>
      <c r="I143" s="34">
        <v>1250</v>
      </c>
      <c r="J143" s="26">
        <f t="shared" si="8"/>
        <v>103.30578512396693</v>
      </c>
      <c r="K143" s="20"/>
    </row>
    <row r="144" spans="1:11" s="10" customFormat="1" x14ac:dyDescent="0.25">
      <c r="A144" s="29" t="s">
        <v>16</v>
      </c>
      <c r="B144" s="18" t="s">
        <v>90</v>
      </c>
      <c r="C144" s="15" t="s">
        <v>32</v>
      </c>
      <c r="D144" s="55">
        <f>D145+D146+D147+D148+D150+D151</f>
        <v>49366.55</v>
      </c>
      <c r="E144" s="54">
        <f>E145+E146+E147+E148+E149+E150+E151</f>
        <v>52680</v>
      </c>
      <c r="F144" s="54">
        <f>F145+F146+F147+F148+F149+F150+F151</f>
        <v>51228</v>
      </c>
      <c r="G144" s="55">
        <f t="shared" si="6"/>
        <v>97.243735763097945</v>
      </c>
      <c r="H144" s="26">
        <f t="shared" si="7"/>
        <v>103.77067062616285</v>
      </c>
      <c r="I144" s="66">
        <f>I145+I146+I147+I148+I150+I151+I152</f>
        <v>47586</v>
      </c>
      <c r="J144" s="55">
        <f t="shared" si="8"/>
        <v>92.89060669946123</v>
      </c>
      <c r="K144" s="18"/>
    </row>
    <row r="145" spans="1:11" x14ac:dyDescent="0.25">
      <c r="A145" s="23" t="s">
        <v>91</v>
      </c>
      <c r="B145" s="53" t="s">
        <v>92</v>
      </c>
      <c r="C145" s="45" t="s">
        <v>32</v>
      </c>
      <c r="D145" s="26">
        <v>12.2</v>
      </c>
      <c r="E145" s="26">
        <v>10</v>
      </c>
      <c r="F145" s="32">
        <v>28</v>
      </c>
      <c r="G145" s="26">
        <f t="shared" si="6"/>
        <v>280</v>
      </c>
      <c r="H145" s="26">
        <f t="shared" si="7"/>
        <v>229.50819672131152</v>
      </c>
      <c r="I145" s="34">
        <v>25</v>
      </c>
      <c r="J145" s="26">
        <f t="shared" si="8"/>
        <v>89.285714285714292</v>
      </c>
      <c r="K145" s="20"/>
    </row>
    <row r="146" spans="1:11" x14ac:dyDescent="0.25">
      <c r="A146" s="23" t="s">
        <v>91</v>
      </c>
      <c r="B146" s="53" t="s">
        <v>93</v>
      </c>
      <c r="C146" s="45" t="s">
        <v>32</v>
      </c>
      <c r="D146" s="26">
        <v>34.950000000000003</v>
      </c>
      <c r="E146" s="26">
        <v>35</v>
      </c>
      <c r="F146" s="32">
        <v>36</v>
      </c>
      <c r="G146" s="26">
        <f t="shared" si="6"/>
        <v>102.85714285714285</v>
      </c>
      <c r="H146" s="26">
        <f t="shared" si="7"/>
        <v>103.00429184549355</v>
      </c>
      <c r="I146" s="34">
        <v>36</v>
      </c>
      <c r="J146" s="26">
        <f t="shared" si="8"/>
        <v>100</v>
      </c>
      <c r="K146" s="20"/>
    </row>
    <row r="147" spans="1:11" x14ac:dyDescent="0.25">
      <c r="A147" s="23" t="s">
        <v>91</v>
      </c>
      <c r="B147" s="53" t="s">
        <v>94</v>
      </c>
      <c r="C147" s="45" t="s">
        <v>32</v>
      </c>
      <c r="D147" s="26">
        <v>4120.5</v>
      </c>
      <c r="E147" s="26">
        <v>4600</v>
      </c>
      <c r="F147" s="32">
        <v>5488</v>
      </c>
      <c r="G147" s="26">
        <f t="shared" si="6"/>
        <v>119.30434782608697</v>
      </c>
      <c r="H147" s="26">
        <f t="shared" si="7"/>
        <v>133.18771993690086</v>
      </c>
      <c r="I147" s="34">
        <v>6500</v>
      </c>
      <c r="J147" s="26">
        <f t="shared" si="8"/>
        <v>118.4402332361516</v>
      </c>
      <c r="K147" s="20"/>
    </row>
    <row r="148" spans="1:11" x14ac:dyDescent="0.25">
      <c r="A148" s="23" t="s">
        <v>91</v>
      </c>
      <c r="B148" s="53" t="s">
        <v>95</v>
      </c>
      <c r="C148" s="45" t="s">
        <v>32</v>
      </c>
      <c r="D148" s="26">
        <v>42150.6</v>
      </c>
      <c r="E148" s="26">
        <v>45000</v>
      </c>
      <c r="F148" s="32">
        <v>42500</v>
      </c>
      <c r="G148" s="26">
        <f t="shared" si="6"/>
        <v>94.444444444444443</v>
      </c>
      <c r="H148" s="26">
        <f t="shared" si="7"/>
        <v>100.82893244698772</v>
      </c>
      <c r="I148" s="34">
        <v>38000</v>
      </c>
      <c r="J148" s="26">
        <f t="shared" si="8"/>
        <v>89.411764705882362</v>
      </c>
      <c r="K148" s="20"/>
    </row>
    <row r="149" spans="1:11" x14ac:dyDescent="0.25">
      <c r="A149" s="23" t="s">
        <v>91</v>
      </c>
      <c r="B149" s="53" t="s">
        <v>96</v>
      </c>
      <c r="C149" s="45" t="s">
        <v>32</v>
      </c>
      <c r="D149" s="67">
        <v>0</v>
      </c>
      <c r="E149" s="19">
        <v>0</v>
      </c>
      <c r="F149" s="59">
        <v>0</v>
      </c>
      <c r="G149" s="19">
        <v>0</v>
      </c>
      <c r="H149" s="19">
        <v>0</v>
      </c>
      <c r="I149" s="68">
        <v>0</v>
      </c>
      <c r="J149" s="19">
        <v>0</v>
      </c>
      <c r="K149" s="20"/>
    </row>
    <row r="150" spans="1:11" x14ac:dyDescent="0.25">
      <c r="A150" s="23" t="s">
        <v>91</v>
      </c>
      <c r="B150" s="53" t="s">
        <v>85</v>
      </c>
      <c r="C150" s="45" t="s">
        <v>32</v>
      </c>
      <c r="D150" s="26">
        <f>850.4+45.1+1855.4+87.1+185.5</f>
        <v>3023.5</v>
      </c>
      <c r="E150" s="26">
        <v>3010</v>
      </c>
      <c r="F150" s="32">
        <v>3150</v>
      </c>
      <c r="G150" s="26">
        <f t="shared" si="6"/>
        <v>104.65116279069768</v>
      </c>
      <c r="H150" s="26">
        <f t="shared" si="7"/>
        <v>104.1838928394245</v>
      </c>
      <c r="I150" s="48">
        <v>3000</v>
      </c>
      <c r="J150" s="26">
        <f t="shared" si="8"/>
        <v>95.238095238095227</v>
      </c>
      <c r="K150" s="20"/>
    </row>
    <row r="151" spans="1:11" x14ac:dyDescent="0.25">
      <c r="A151" s="23" t="s">
        <v>91</v>
      </c>
      <c r="B151" s="53" t="s">
        <v>97</v>
      </c>
      <c r="C151" s="45" t="s">
        <v>32</v>
      </c>
      <c r="D151" s="26">
        <v>24.8</v>
      </c>
      <c r="E151" s="26">
        <v>25</v>
      </c>
      <c r="F151" s="32">
        <v>26</v>
      </c>
      <c r="G151" s="26">
        <f t="shared" si="6"/>
        <v>104</v>
      </c>
      <c r="H151" s="26">
        <f t="shared" si="7"/>
        <v>104.83870967741935</v>
      </c>
      <c r="I151" s="34">
        <v>25</v>
      </c>
      <c r="J151" s="26">
        <f t="shared" si="8"/>
        <v>96.15384615384616</v>
      </c>
      <c r="K151" s="20"/>
    </row>
    <row r="152" spans="1:11" x14ac:dyDescent="0.25">
      <c r="A152" s="23" t="s">
        <v>91</v>
      </c>
      <c r="B152" s="53" t="s">
        <v>89</v>
      </c>
      <c r="C152" s="45" t="s">
        <v>32</v>
      </c>
      <c r="D152" s="26"/>
      <c r="E152" s="67"/>
      <c r="F152" s="59"/>
      <c r="G152" s="19"/>
      <c r="H152" s="19"/>
      <c r="I152" s="50"/>
      <c r="J152" s="19"/>
      <c r="K152" s="20"/>
    </row>
    <row r="153" spans="1:11" s="10" customFormat="1" x14ac:dyDescent="0.25">
      <c r="A153" s="17" t="s">
        <v>19</v>
      </c>
      <c r="B153" s="46" t="s">
        <v>98</v>
      </c>
      <c r="C153" s="15" t="s">
        <v>27</v>
      </c>
      <c r="D153" s="54">
        <f>D154+D160</f>
        <v>1400.8000000000002</v>
      </c>
      <c r="E153" s="54">
        <f>E154+E160</f>
        <v>1470</v>
      </c>
      <c r="F153" s="54">
        <f>F154+F160</f>
        <v>1556</v>
      </c>
      <c r="G153" s="26">
        <f t="shared" ref="G153:G163" si="17">F153/E153*100</f>
        <v>105.85034013605443</v>
      </c>
      <c r="H153" s="26">
        <f t="shared" ref="H153:H163" si="18">F153/D153*100</f>
        <v>111.0793832095945</v>
      </c>
      <c r="I153" s="66">
        <f>I154+I160</f>
        <v>1650</v>
      </c>
      <c r="J153" s="55">
        <f t="shared" ref="J153:J163" si="19">I153/F153*100</f>
        <v>106.04113110539845</v>
      </c>
      <c r="K153" s="18"/>
    </row>
    <row r="154" spans="1:11" s="11" customFormat="1" x14ac:dyDescent="0.25">
      <c r="A154" s="69" t="s">
        <v>12</v>
      </c>
      <c r="B154" s="28" t="s">
        <v>99</v>
      </c>
      <c r="C154" s="70" t="s">
        <v>27</v>
      </c>
      <c r="D154" s="71">
        <f>D155+D156+D157+D158</f>
        <v>747.4</v>
      </c>
      <c r="E154" s="71">
        <f>E158+E156+E157</f>
        <v>760</v>
      </c>
      <c r="F154" s="71">
        <f t="shared" ref="F154:G154" si="20">F158+F156+F157</f>
        <v>850</v>
      </c>
      <c r="G154" s="71">
        <f t="shared" si="20"/>
        <v>314.28571428571428</v>
      </c>
      <c r="H154" s="26">
        <f t="shared" si="18"/>
        <v>113.72758897511372</v>
      </c>
      <c r="I154" s="66">
        <f>I155+I156+I157+I158</f>
        <v>1010</v>
      </c>
      <c r="J154" s="26">
        <f t="shared" si="19"/>
        <v>118.82352941176471</v>
      </c>
      <c r="K154" s="72"/>
    </row>
    <row r="155" spans="1:11" x14ac:dyDescent="0.25">
      <c r="A155" s="21"/>
      <c r="B155" s="41" t="s">
        <v>33</v>
      </c>
      <c r="C155" s="73"/>
      <c r="D155" s="26"/>
      <c r="E155" s="74"/>
      <c r="F155" s="74"/>
      <c r="G155" s="74"/>
      <c r="H155" s="74"/>
      <c r="I155" s="48"/>
      <c r="J155" s="26"/>
      <c r="K155" s="20"/>
    </row>
    <row r="156" spans="1:11" x14ac:dyDescent="0.25">
      <c r="A156" s="21" t="s">
        <v>83</v>
      </c>
      <c r="B156" s="25" t="s">
        <v>93</v>
      </c>
      <c r="C156" s="45" t="s">
        <v>27</v>
      </c>
      <c r="D156" s="26">
        <v>50</v>
      </c>
      <c r="E156" s="26">
        <v>50</v>
      </c>
      <c r="F156" s="32">
        <v>50</v>
      </c>
      <c r="G156" s="26">
        <f t="shared" si="17"/>
        <v>100</v>
      </c>
      <c r="H156" s="26">
        <f t="shared" si="18"/>
        <v>100</v>
      </c>
      <c r="I156" s="34">
        <v>80</v>
      </c>
      <c r="J156" s="26">
        <f t="shared" si="19"/>
        <v>160</v>
      </c>
      <c r="K156" s="20"/>
    </row>
    <row r="157" spans="1:11" x14ac:dyDescent="0.25">
      <c r="A157" s="21" t="s">
        <v>83</v>
      </c>
      <c r="B157" s="25" t="s">
        <v>94</v>
      </c>
      <c r="C157" s="45" t="s">
        <v>27</v>
      </c>
      <c r="D157" s="26">
        <v>610.4</v>
      </c>
      <c r="E157" s="26">
        <v>630</v>
      </c>
      <c r="F157" s="32">
        <v>720</v>
      </c>
      <c r="G157" s="26">
        <f t="shared" si="17"/>
        <v>114.28571428571428</v>
      </c>
      <c r="H157" s="26">
        <f t="shared" si="18"/>
        <v>117.95543905635648</v>
      </c>
      <c r="I157" s="34">
        <v>850</v>
      </c>
      <c r="J157" s="26">
        <f t="shared" si="19"/>
        <v>118.05555555555556</v>
      </c>
      <c r="K157" s="20"/>
    </row>
    <row r="158" spans="1:11" x14ac:dyDescent="0.25">
      <c r="A158" s="21" t="s">
        <v>83</v>
      </c>
      <c r="B158" s="25" t="s">
        <v>100</v>
      </c>
      <c r="C158" s="45" t="s">
        <v>27</v>
      </c>
      <c r="D158" s="19">
        <v>87</v>
      </c>
      <c r="E158" s="26">
        <v>80</v>
      </c>
      <c r="F158" s="32">
        <v>80</v>
      </c>
      <c r="G158" s="26">
        <f>F158/E158*100</f>
        <v>100</v>
      </c>
      <c r="H158" s="26">
        <f t="shared" si="18"/>
        <v>91.954022988505741</v>
      </c>
      <c r="I158" s="50">
        <v>80</v>
      </c>
      <c r="J158" s="19">
        <v>0</v>
      </c>
      <c r="K158" s="20"/>
    </row>
    <row r="159" spans="1:11" x14ac:dyDescent="0.25">
      <c r="A159" s="21" t="s">
        <v>83</v>
      </c>
      <c r="B159" s="25" t="s">
        <v>101</v>
      </c>
      <c r="C159" s="45" t="s">
        <v>27</v>
      </c>
      <c r="D159" s="67">
        <v>0</v>
      </c>
      <c r="E159" s="59">
        <v>0</v>
      </c>
      <c r="F159" s="67">
        <v>0</v>
      </c>
      <c r="G159" s="19">
        <v>0</v>
      </c>
      <c r="H159" s="19">
        <v>0</v>
      </c>
      <c r="I159" s="68">
        <v>0</v>
      </c>
      <c r="J159" s="19">
        <v>0</v>
      </c>
      <c r="K159" s="20"/>
    </row>
    <row r="160" spans="1:11" s="11" customFormat="1" x14ac:dyDescent="0.25">
      <c r="A160" s="69" t="s">
        <v>12</v>
      </c>
      <c r="B160" s="72" t="s">
        <v>102</v>
      </c>
      <c r="C160" s="70" t="s">
        <v>27</v>
      </c>
      <c r="D160" s="54">
        <f t="shared" ref="D160:F160" si="21">D161+D162+D163</f>
        <v>653.40000000000009</v>
      </c>
      <c r="E160" s="54">
        <f t="shared" si="21"/>
        <v>710</v>
      </c>
      <c r="F160" s="54">
        <f t="shared" si="21"/>
        <v>706</v>
      </c>
      <c r="G160" s="55">
        <f t="shared" si="17"/>
        <v>99.436619718309856</v>
      </c>
      <c r="H160" s="26">
        <f t="shared" si="18"/>
        <v>108.05019895928984</v>
      </c>
      <c r="I160" s="66">
        <f>I161+I162+I163</f>
        <v>640</v>
      </c>
      <c r="J160" s="55">
        <f t="shared" si="19"/>
        <v>90.6515580736544</v>
      </c>
      <c r="K160" s="72"/>
    </row>
    <row r="161" spans="1:11" x14ac:dyDescent="0.25">
      <c r="A161" s="21" t="s">
        <v>83</v>
      </c>
      <c r="B161" s="75" t="s">
        <v>85</v>
      </c>
      <c r="C161" s="73" t="s">
        <v>27</v>
      </c>
      <c r="D161" s="32">
        <v>181.2</v>
      </c>
      <c r="E161" s="26">
        <v>210</v>
      </c>
      <c r="F161" s="32">
        <v>230</v>
      </c>
      <c r="G161" s="26">
        <f t="shared" si="17"/>
        <v>109.52380952380953</v>
      </c>
      <c r="H161" s="26">
        <f t="shared" si="18"/>
        <v>126.93156732891833</v>
      </c>
      <c r="I161" s="34">
        <v>210</v>
      </c>
      <c r="J161" s="26">
        <f t="shared" si="19"/>
        <v>91.304347826086953</v>
      </c>
      <c r="K161" s="20"/>
    </row>
    <row r="162" spans="1:11" x14ac:dyDescent="0.25">
      <c r="A162" s="21" t="s">
        <v>83</v>
      </c>
      <c r="B162" s="75" t="s">
        <v>235</v>
      </c>
      <c r="C162" s="73" t="s">
        <v>27</v>
      </c>
      <c r="D162" s="32">
        <v>460</v>
      </c>
      <c r="E162" s="26">
        <v>450</v>
      </c>
      <c r="F162" s="32">
        <v>425</v>
      </c>
      <c r="G162" s="26">
        <f t="shared" si="17"/>
        <v>94.444444444444443</v>
      </c>
      <c r="H162" s="26">
        <f t="shared" si="18"/>
        <v>92.391304347826093</v>
      </c>
      <c r="I162" s="34">
        <v>380</v>
      </c>
      <c r="J162" s="26">
        <f t="shared" si="19"/>
        <v>89.411764705882362</v>
      </c>
      <c r="K162" s="20"/>
    </row>
    <row r="163" spans="1:11" x14ac:dyDescent="0.25">
      <c r="A163" s="21" t="s">
        <v>83</v>
      </c>
      <c r="B163" s="75" t="s">
        <v>92</v>
      </c>
      <c r="C163" s="73" t="s">
        <v>27</v>
      </c>
      <c r="D163" s="32">
        <v>12.2</v>
      </c>
      <c r="E163" s="26">
        <v>50</v>
      </c>
      <c r="F163" s="32">
        <v>51</v>
      </c>
      <c r="G163" s="26">
        <f t="shared" si="17"/>
        <v>102</v>
      </c>
      <c r="H163" s="26">
        <f t="shared" si="18"/>
        <v>418.03278688524597</v>
      </c>
      <c r="I163" s="34">
        <v>50</v>
      </c>
      <c r="J163" s="26">
        <f t="shared" si="19"/>
        <v>98.039215686274503</v>
      </c>
      <c r="K163" s="20"/>
    </row>
    <row r="164" spans="1:11" x14ac:dyDescent="0.25">
      <c r="A164" s="17">
        <v>5</v>
      </c>
      <c r="B164" s="18" t="s">
        <v>103</v>
      </c>
      <c r="C164" s="21"/>
      <c r="D164" s="26"/>
      <c r="E164" s="26"/>
      <c r="F164" s="32"/>
      <c r="G164" s="32"/>
      <c r="H164" s="32"/>
      <c r="I164" s="48"/>
      <c r="J164" s="32"/>
      <c r="K164" s="20"/>
    </row>
    <row r="165" spans="1:11" x14ac:dyDescent="0.25">
      <c r="A165" s="21"/>
      <c r="B165" s="25" t="s">
        <v>104</v>
      </c>
      <c r="C165" s="21" t="s">
        <v>6</v>
      </c>
      <c r="D165" s="32"/>
      <c r="E165" s="32"/>
      <c r="F165" s="32"/>
      <c r="G165" s="32"/>
      <c r="H165" s="32"/>
      <c r="I165" s="48"/>
      <c r="J165" s="32"/>
      <c r="K165" s="20"/>
    </row>
    <row r="166" spans="1:11" ht="22.9" customHeight="1" x14ac:dyDescent="0.25">
      <c r="A166" s="21"/>
      <c r="B166" s="25" t="s">
        <v>105</v>
      </c>
      <c r="C166" s="21" t="s">
        <v>6</v>
      </c>
      <c r="D166" s="32"/>
      <c r="E166" s="32"/>
      <c r="F166" s="32"/>
      <c r="G166" s="32"/>
      <c r="H166" s="32"/>
      <c r="I166" s="48"/>
      <c r="J166" s="32"/>
      <c r="K166" s="20"/>
    </row>
    <row r="167" spans="1:11" ht="30" x14ac:dyDescent="0.25">
      <c r="A167" s="23" t="s">
        <v>12</v>
      </c>
      <c r="B167" s="20" t="s">
        <v>195</v>
      </c>
      <c r="C167" s="21" t="s">
        <v>1</v>
      </c>
      <c r="D167" s="32"/>
      <c r="E167" s="32"/>
      <c r="F167" s="32"/>
      <c r="G167" s="32"/>
      <c r="H167" s="32"/>
      <c r="I167" s="48"/>
      <c r="J167" s="32"/>
      <c r="K167" s="20"/>
    </row>
    <row r="168" spans="1:11" ht="30" x14ac:dyDescent="0.25">
      <c r="A168" s="21"/>
      <c r="B168" s="75" t="s">
        <v>196</v>
      </c>
      <c r="C168" s="21" t="s">
        <v>1</v>
      </c>
      <c r="D168" s="32"/>
      <c r="E168" s="32"/>
      <c r="F168" s="32"/>
      <c r="G168" s="32"/>
      <c r="H168" s="32"/>
      <c r="I168" s="48"/>
      <c r="J168" s="32"/>
      <c r="K168" s="20"/>
    </row>
    <row r="169" spans="1:11" ht="30" x14ac:dyDescent="0.25">
      <c r="A169" s="23" t="s">
        <v>12</v>
      </c>
      <c r="B169" s="20" t="s">
        <v>106</v>
      </c>
      <c r="C169" s="21" t="s">
        <v>107</v>
      </c>
      <c r="D169" s="32"/>
      <c r="E169" s="32"/>
      <c r="F169" s="32"/>
      <c r="G169" s="32"/>
      <c r="H169" s="32"/>
      <c r="I169" s="48"/>
      <c r="J169" s="32"/>
      <c r="K169" s="20"/>
    </row>
    <row r="170" spans="1:11" x14ac:dyDescent="0.25">
      <c r="A170" s="23" t="s">
        <v>12</v>
      </c>
      <c r="B170" s="20" t="s">
        <v>5</v>
      </c>
      <c r="C170" s="21" t="s">
        <v>108</v>
      </c>
      <c r="D170" s="32"/>
      <c r="E170" s="32"/>
      <c r="F170" s="32"/>
      <c r="G170" s="32"/>
      <c r="H170" s="32"/>
      <c r="I170" s="48"/>
      <c r="J170" s="32"/>
      <c r="K170" s="20"/>
    </row>
    <row r="171" spans="1:11" x14ac:dyDescent="0.25">
      <c r="A171" s="23" t="s">
        <v>12</v>
      </c>
      <c r="B171" s="20" t="s">
        <v>7</v>
      </c>
      <c r="C171" s="21" t="s">
        <v>1</v>
      </c>
      <c r="D171" s="32"/>
      <c r="E171" s="32"/>
      <c r="F171" s="32"/>
      <c r="G171" s="32"/>
      <c r="H171" s="32"/>
      <c r="I171" s="48"/>
      <c r="J171" s="32"/>
      <c r="K171" s="20"/>
    </row>
    <row r="172" spans="1:11" x14ac:dyDescent="0.25">
      <c r="A172" s="23" t="s">
        <v>12</v>
      </c>
      <c r="B172" s="20" t="s">
        <v>198</v>
      </c>
      <c r="C172" s="21" t="s">
        <v>108</v>
      </c>
      <c r="D172" s="32"/>
      <c r="E172" s="32"/>
      <c r="F172" s="32"/>
      <c r="G172" s="32"/>
      <c r="H172" s="32"/>
      <c r="I172" s="48"/>
      <c r="J172" s="32"/>
      <c r="K172" s="20"/>
    </row>
    <row r="173" spans="1:11" ht="30" x14ac:dyDescent="0.25">
      <c r="A173" s="23" t="s">
        <v>12</v>
      </c>
      <c r="B173" s="20" t="s">
        <v>200</v>
      </c>
      <c r="C173" s="21" t="s">
        <v>199</v>
      </c>
      <c r="D173" s="32"/>
      <c r="E173" s="32"/>
      <c r="F173" s="32"/>
      <c r="G173" s="32"/>
      <c r="H173" s="32"/>
      <c r="I173" s="48"/>
      <c r="J173" s="32"/>
      <c r="K173" s="20"/>
    </row>
    <row r="174" spans="1:11" x14ac:dyDescent="0.25">
      <c r="A174" s="17" t="s">
        <v>109</v>
      </c>
      <c r="B174" s="18" t="s">
        <v>110</v>
      </c>
      <c r="C174" s="17"/>
      <c r="D174" s="32"/>
      <c r="E174" s="32"/>
      <c r="F174" s="32"/>
      <c r="G174" s="32"/>
      <c r="H174" s="32"/>
      <c r="I174" s="48"/>
      <c r="J174" s="32"/>
      <c r="K174" s="20"/>
    </row>
    <row r="175" spans="1:11" ht="28.5" x14ac:dyDescent="0.25">
      <c r="A175" s="17">
        <v>1</v>
      </c>
      <c r="B175" s="18" t="s">
        <v>111</v>
      </c>
      <c r="C175" s="17" t="s">
        <v>112</v>
      </c>
      <c r="D175" s="32">
        <v>2615</v>
      </c>
      <c r="E175" s="32">
        <v>3055</v>
      </c>
      <c r="F175" s="32">
        <f>E175*100.16%</f>
        <v>3059.8879999999999</v>
      </c>
      <c r="G175" s="32">
        <f>F175/E175*100</f>
        <v>100.16000000000001</v>
      </c>
      <c r="H175" s="32">
        <f>F175/D175*100</f>
        <v>117.01292543021032</v>
      </c>
      <c r="I175" s="48">
        <v>3574.07</v>
      </c>
      <c r="J175" s="32">
        <f>I175/F175*100</f>
        <v>116.80394837980998</v>
      </c>
      <c r="K175" s="20"/>
    </row>
    <row r="176" spans="1:11" x14ac:dyDescent="0.25">
      <c r="A176" s="17" t="s">
        <v>113</v>
      </c>
      <c r="B176" s="18" t="s">
        <v>115</v>
      </c>
      <c r="C176" s="17"/>
      <c r="D176" s="32"/>
      <c r="E176" s="32"/>
      <c r="F176" s="32"/>
      <c r="G176" s="32"/>
      <c r="H176" s="32"/>
      <c r="I176" s="48"/>
      <c r="J176" s="32"/>
      <c r="K176" s="20"/>
    </row>
    <row r="177" spans="1:11" ht="28.5" x14ac:dyDescent="0.25">
      <c r="A177" s="29"/>
      <c r="B177" s="18" t="s">
        <v>116</v>
      </c>
      <c r="C177" s="17" t="s">
        <v>2</v>
      </c>
      <c r="D177" s="32">
        <v>2687</v>
      </c>
      <c r="E177" s="32">
        <v>3143.79</v>
      </c>
      <c r="F177" s="32">
        <f>E177*102.56%</f>
        <v>3224.2710240000001</v>
      </c>
      <c r="G177" s="32">
        <f>F177/E177*100</f>
        <v>102.56</v>
      </c>
      <c r="H177" s="32">
        <f>F177/D177*100</f>
        <v>119.99520000000001</v>
      </c>
      <c r="I177" s="48">
        <v>3646.8</v>
      </c>
      <c r="J177" s="32">
        <f>I177/F177*100</f>
        <v>113.10463583411219</v>
      </c>
      <c r="K177" s="20"/>
    </row>
    <row r="178" spans="1:11" ht="28.5" x14ac:dyDescent="0.25">
      <c r="A178" s="17" t="s">
        <v>114</v>
      </c>
      <c r="B178" s="76" t="s">
        <v>117</v>
      </c>
      <c r="C178" s="17"/>
      <c r="D178" s="32"/>
      <c r="E178" s="32"/>
      <c r="F178" s="32"/>
      <c r="G178" s="32"/>
      <c r="H178" s="32"/>
      <c r="I178" s="48"/>
      <c r="J178" s="32"/>
      <c r="K178" s="20"/>
    </row>
    <row r="179" spans="1:11" ht="21" customHeight="1" x14ac:dyDescent="0.25">
      <c r="A179" s="17">
        <v>1</v>
      </c>
      <c r="B179" s="76" t="s">
        <v>119</v>
      </c>
      <c r="C179" s="17"/>
      <c r="D179" s="32"/>
      <c r="E179" s="32"/>
      <c r="F179" s="32"/>
      <c r="G179" s="32"/>
      <c r="H179" s="32"/>
      <c r="I179" s="48"/>
      <c r="J179" s="32"/>
      <c r="K179" s="20"/>
    </row>
    <row r="180" spans="1:11" ht="30" x14ac:dyDescent="0.25">
      <c r="A180" s="17" t="s">
        <v>91</v>
      </c>
      <c r="B180" s="20" t="s">
        <v>120</v>
      </c>
      <c r="C180" s="45" t="s">
        <v>118</v>
      </c>
      <c r="D180" s="32">
        <v>180</v>
      </c>
      <c r="E180" s="32">
        <v>210</v>
      </c>
      <c r="F180" s="32">
        <v>202</v>
      </c>
      <c r="G180" s="32">
        <f>F180/E180*100</f>
        <v>96.19047619047619</v>
      </c>
      <c r="H180" s="32">
        <f>F180/D180*100</f>
        <v>112.22222222222223</v>
      </c>
      <c r="I180" s="48">
        <v>208</v>
      </c>
      <c r="J180" s="32">
        <f>I180/F180*100</f>
        <v>102.97029702970298</v>
      </c>
      <c r="K180" s="20"/>
    </row>
    <row r="181" spans="1:11" ht="30" x14ac:dyDescent="0.25">
      <c r="A181" s="17" t="s">
        <v>91</v>
      </c>
      <c r="B181" s="24" t="s">
        <v>121</v>
      </c>
      <c r="C181" s="45" t="s">
        <v>118</v>
      </c>
      <c r="D181" s="32">
        <v>34</v>
      </c>
      <c r="E181" s="32">
        <v>30</v>
      </c>
      <c r="F181" s="32">
        <v>30</v>
      </c>
      <c r="G181" s="32">
        <f t="shared" ref="G181" si="22">F181/E181*100</f>
        <v>100</v>
      </c>
      <c r="H181" s="32">
        <f t="shared" ref="H181:H184" si="23">F181/D181*100</f>
        <v>88.235294117647058</v>
      </c>
      <c r="I181" s="48">
        <v>208</v>
      </c>
      <c r="J181" s="32">
        <f t="shared" ref="J181:J184" si="24">I181/F181*100</f>
        <v>693.33333333333337</v>
      </c>
      <c r="K181" s="20"/>
    </row>
    <row r="182" spans="1:11" ht="30" x14ac:dyDescent="0.25">
      <c r="A182" s="17" t="s">
        <v>91</v>
      </c>
      <c r="B182" s="24" t="s">
        <v>122</v>
      </c>
      <c r="C182" s="45" t="s">
        <v>123</v>
      </c>
      <c r="D182" s="32">
        <v>438458.9</v>
      </c>
      <c r="E182" s="32"/>
      <c r="F182" s="32">
        <v>481558.9</v>
      </c>
      <c r="G182" s="32"/>
      <c r="H182" s="32">
        <f t="shared" si="23"/>
        <v>109.82988371315989</v>
      </c>
      <c r="I182" s="48">
        <v>208</v>
      </c>
      <c r="J182" s="32">
        <f t="shared" si="24"/>
        <v>4.319305488902811E-2</v>
      </c>
      <c r="K182" s="20"/>
    </row>
    <row r="183" spans="1:11" ht="30" x14ac:dyDescent="0.25">
      <c r="A183" s="17" t="s">
        <v>91</v>
      </c>
      <c r="B183" s="24" t="s">
        <v>124</v>
      </c>
      <c r="C183" s="45" t="s">
        <v>118</v>
      </c>
      <c r="D183" s="32">
        <v>12</v>
      </c>
      <c r="E183" s="32"/>
      <c r="F183" s="32">
        <v>24</v>
      </c>
      <c r="G183" s="32"/>
      <c r="H183" s="32">
        <f t="shared" si="23"/>
        <v>200</v>
      </c>
      <c r="I183" s="48">
        <v>208</v>
      </c>
      <c r="J183" s="32">
        <f t="shared" si="24"/>
        <v>866.66666666666663</v>
      </c>
      <c r="K183" s="20"/>
    </row>
    <row r="184" spans="1:11" x14ac:dyDescent="0.25">
      <c r="A184" s="17" t="s">
        <v>91</v>
      </c>
      <c r="B184" s="77" t="s">
        <v>125</v>
      </c>
      <c r="C184" s="45" t="s">
        <v>126</v>
      </c>
      <c r="D184" s="32">
        <v>2666</v>
      </c>
      <c r="E184" s="32"/>
      <c r="F184" s="32">
        <v>2949</v>
      </c>
      <c r="G184" s="32"/>
      <c r="H184" s="32">
        <f t="shared" si="23"/>
        <v>110.6151537884471</v>
      </c>
      <c r="I184" s="48">
        <v>208</v>
      </c>
      <c r="J184" s="32">
        <f t="shared" si="24"/>
        <v>7.0532383858935237</v>
      </c>
      <c r="K184" s="20"/>
    </row>
    <row r="185" spans="1:11" x14ac:dyDescent="0.25">
      <c r="A185" s="17" t="s">
        <v>91</v>
      </c>
      <c r="B185" s="77" t="s">
        <v>127</v>
      </c>
      <c r="C185" s="45" t="s">
        <v>123</v>
      </c>
      <c r="D185" s="32"/>
      <c r="E185" s="32"/>
      <c r="F185" s="32"/>
      <c r="G185" s="32"/>
      <c r="H185" s="32"/>
      <c r="I185" s="48"/>
      <c r="J185" s="32"/>
      <c r="K185" s="20"/>
    </row>
    <row r="186" spans="1:11" x14ac:dyDescent="0.25">
      <c r="A186" s="17" t="s">
        <v>91</v>
      </c>
      <c r="B186" s="77" t="s">
        <v>128</v>
      </c>
      <c r="C186" s="45" t="s">
        <v>123</v>
      </c>
      <c r="D186" s="32"/>
      <c r="E186" s="32"/>
      <c r="F186" s="32"/>
      <c r="G186" s="32"/>
      <c r="H186" s="32"/>
      <c r="I186" s="48"/>
      <c r="J186" s="32"/>
      <c r="K186" s="20"/>
    </row>
    <row r="187" spans="1:11" x14ac:dyDescent="0.25">
      <c r="A187" s="17">
        <v>2</v>
      </c>
      <c r="B187" s="52" t="s">
        <v>129</v>
      </c>
      <c r="C187" s="15"/>
      <c r="D187" s="32"/>
      <c r="E187" s="32"/>
      <c r="F187" s="32"/>
      <c r="G187" s="32"/>
      <c r="H187" s="32"/>
      <c r="I187" s="48"/>
      <c r="J187" s="32"/>
      <c r="K187" s="45"/>
    </row>
    <row r="188" spans="1:11" x14ac:dyDescent="0.25">
      <c r="A188" s="17" t="s">
        <v>91</v>
      </c>
      <c r="B188" s="78" t="s">
        <v>130</v>
      </c>
      <c r="C188" s="79" t="s">
        <v>129</v>
      </c>
      <c r="D188" s="32">
        <v>27</v>
      </c>
      <c r="E188" s="32">
        <v>25</v>
      </c>
      <c r="F188" s="32">
        <f>25+4-6</f>
        <v>23</v>
      </c>
      <c r="G188" s="32">
        <f>F188/E188*100</f>
        <v>92</v>
      </c>
      <c r="H188" s="32">
        <f>F188/D188*100</f>
        <v>85.18518518518519</v>
      </c>
      <c r="I188" s="48">
        <f>23+4-1</f>
        <v>26</v>
      </c>
      <c r="J188" s="32">
        <f>I188/F188*100</f>
        <v>113.04347826086956</v>
      </c>
      <c r="K188" s="20"/>
    </row>
    <row r="189" spans="1:11" x14ac:dyDescent="0.25">
      <c r="A189" s="17"/>
      <c r="B189" s="80" t="s">
        <v>3</v>
      </c>
      <c r="C189" s="79"/>
      <c r="D189" s="32"/>
      <c r="E189" s="32"/>
      <c r="F189" s="32"/>
      <c r="G189" s="32"/>
      <c r="H189" s="32"/>
      <c r="I189" s="48"/>
      <c r="J189" s="32"/>
      <c r="K189" s="20"/>
    </row>
    <row r="190" spans="1:11" ht="18.600000000000001" customHeight="1" x14ac:dyDescent="0.25">
      <c r="A190" s="69"/>
      <c r="B190" s="80" t="s">
        <v>131</v>
      </c>
      <c r="C190" s="81" t="s">
        <v>129</v>
      </c>
      <c r="D190" s="32">
        <v>3</v>
      </c>
      <c r="E190" s="32">
        <v>1</v>
      </c>
      <c r="F190" s="32">
        <v>4</v>
      </c>
      <c r="G190" s="32">
        <f t="shared" ref="G190:G195" si="25">F190/E190*100</f>
        <v>400</v>
      </c>
      <c r="H190" s="32">
        <f t="shared" ref="H190:H195" si="26">F190/D190*100</f>
        <v>133.33333333333331</v>
      </c>
      <c r="I190" s="48">
        <v>4</v>
      </c>
      <c r="J190" s="32">
        <f t="shared" ref="J190:J196" si="27">I190/F190*100</f>
        <v>100</v>
      </c>
      <c r="K190" s="20"/>
    </row>
    <row r="191" spans="1:11" ht="18.600000000000001" customHeight="1" x14ac:dyDescent="0.25">
      <c r="A191" s="69"/>
      <c r="B191" s="80" t="s">
        <v>132</v>
      </c>
      <c r="C191" s="81" t="s">
        <v>129</v>
      </c>
      <c r="D191" s="32">
        <v>0</v>
      </c>
      <c r="E191" s="32">
        <v>3</v>
      </c>
      <c r="F191" s="32">
        <v>10</v>
      </c>
      <c r="G191" s="32">
        <f t="shared" si="25"/>
        <v>333.33333333333337</v>
      </c>
      <c r="H191" s="32">
        <v>1000</v>
      </c>
      <c r="I191" s="48">
        <v>1</v>
      </c>
      <c r="J191" s="32">
        <f t="shared" si="27"/>
        <v>10</v>
      </c>
      <c r="K191" s="20"/>
    </row>
    <row r="192" spans="1:11" ht="21.75" customHeight="1" x14ac:dyDescent="0.25">
      <c r="A192" s="17" t="s">
        <v>91</v>
      </c>
      <c r="B192" s="78" t="s">
        <v>133</v>
      </c>
      <c r="C192" s="79" t="s">
        <v>126</v>
      </c>
      <c r="D192" s="32">
        <v>5810</v>
      </c>
      <c r="E192" s="32">
        <v>5435</v>
      </c>
      <c r="F192" s="32">
        <v>5280</v>
      </c>
      <c r="G192" s="32">
        <f t="shared" si="25"/>
        <v>97.148114075436993</v>
      </c>
      <c r="H192" s="32">
        <f t="shared" si="26"/>
        <v>90.877796901893291</v>
      </c>
      <c r="I192" s="48">
        <v>5450</v>
      </c>
      <c r="J192" s="32">
        <f t="shared" si="27"/>
        <v>103.21969696969697</v>
      </c>
      <c r="K192" s="20"/>
    </row>
    <row r="193" spans="1:11" ht="16.5" customHeight="1" x14ac:dyDescent="0.25">
      <c r="A193" s="17" t="s">
        <v>91</v>
      </c>
      <c r="B193" s="78" t="s">
        <v>134</v>
      </c>
      <c r="C193" s="79" t="s">
        <v>126</v>
      </c>
      <c r="D193" s="32">
        <v>150</v>
      </c>
      <c r="E193" s="32">
        <v>200</v>
      </c>
      <c r="F193" s="32">
        <v>132</v>
      </c>
      <c r="G193" s="32">
        <f t="shared" si="25"/>
        <v>66</v>
      </c>
      <c r="H193" s="32">
        <f t="shared" si="26"/>
        <v>88</v>
      </c>
      <c r="I193" s="48">
        <v>140</v>
      </c>
      <c r="J193" s="32">
        <f t="shared" si="27"/>
        <v>106.06060606060606</v>
      </c>
      <c r="K193" s="20"/>
    </row>
    <row r="194" spans="1:11" s="13" customFormat="1" ht="36" customHeight="1" x14ac:dyDescent="0.25">
      <c r="A194" s="22"/>
      <c r="B194" s="82" t="s">
        <v>135</v>
      </c>
      <c r="C194" s="81" t="s">
        <v>126</v>
      </c>
      <c r="D194" s="26">
        <v>106</v>
      </c>
      <c r="E194" s="26">
        <v>150</v>
      </c>
      <c r="F194" s="26">
        <f>F193-14</f>
        <v>118</v>
      </c>
      <c r="G194" s="26">
        <f t="shared" si="25"/>
        <v>78.666666666666657</v>
      </c>
      <c r="H194" s="26">
        <f t="shared" si="26"/>
        <v>111.32075471698113</v>
      </c>
      <c r="I194" s="26">
        <f>I193-14</f>
        <v>126</v>
      </c>
      <c r="J194" s="26">
        <f t="shared" si="27"/>
        <v>106.77966101694916</v>
      </c>
      <c r="K194" s="19"/>
    </row>
    <row r="195" spans="1:11" x14ac:dyDescent="0.25">
      <c r="A195" s="17" t="s">
        <v>91</v>
      </c>
      <c r="B195" s="78" t="s">
        <v>136</v>
      </c>
      <c r="C195" s="79" t="s">
        <v>123</v>
      </c>
      <c r="D195" s="32">
        <f>176374.9/27</f>
        <v>6532.4037037037033</v>
      </c>
      <c r="E195" s="32">
        <v>7000</v>
      </c>
      <c r="F195" s="32">
        <v>10000</v>
      </c>
      <c r="G195" s="32">
        <f t="shared" si="25"/>
        <v>142.85714285714286</v>
      </c>
      <c r="H195" s="32">
        <f t="shared" si="26"/>
        <v>153.08300670900451</v>
      </c>
      <c r="I195" s="48">
        <v>12000</v>
      </c>
      <c r="J195" s="32">
        <f t="shared" si="27"/>
        <v>120</v>
      </c>
      <c r="K195" s="20"/>
    </row>
    <row r="196" spans="1:11" ht="30" x14ac:dyDescent="0.25">
      <c r="A196" s="17" t="s">
        <v>91</v>
      </c>
      <c r="B196" s="83" t="s">
        <v>137</v>
      </c>
      <c r="C196" s="79" t="s">
        <v>123</v>
      </c>
      <c r="D196" s="32" t="s">
        <v>211</v>
      </c>
      <c r="E196" s="32" t="s">
        <v>212</v>
      </c>
      <c r="F196" s="32">
        <v>5.5</v>
      </c>
      <c r="G196" s="32">
        <v>100</v>
      </c>
      <c r="H196" s="32">
        <v>100</v>
      </c>
      <c r="I196" s="48">
        <v>6</v>
      </c>
      <c r="J196" s="32">
        <f t="shared" si="27"/>
        <v>109.09090909090908</v>
      </c>
      <c r="K196" s="20"/>
    </row>
    <row r="197" spans="1:11" x14ac:dyDescent="0.25">
      <c r="A197" s="17">
        <v>3</v>
      </c>
      <c r="B197" s="84" t="s">
        <v>138</v>
      </c>
      <c r="C197" s="79"/>
      <c r="D197" s="32"/>
      <c r="E197" s="32"/>
      <c r="F197" s="32"/>
      <c r="G197" s="32"/>
      <c r="H197" s="32"/>
      <c r="I197" s="48"/>
      <c r="J197" s="32"/>
      <c r="K197" s="20"/>
    </row>
    <row r="198" spans="1:11" ht="29.25" customHeight="1" x14ac:dyDescent="0.25">
      <c r="A198" s="17" t="s">
        <v>91</v>
      </c>
      <c r="B198" s="78" t="s">
        <v>139</v>
      </c>
      <c r="C198" s="79" t="s">
        <v>138</v>
      </c>
      <c r="D198" s="32"/>
      <c r="E198" s="32"/>
      <c r="F198" s="32"/>
      <c r="G198" s="32"/>
      <c r="H198" s="32"/>
      <c r="I198" s="48"/>
      <c r="J198" s="32"/>
      <c r="K198" s="20"/>
    </row>
    <row r="199" spans="1:11" ht="30" x14ac:dyDescent="0.25">
      <c r="A199" s="17"/>
      <c r="B199" s="85" t="s">
        <v>140</v>
      </c>
      <c r="C199" s="79" t="s">
        <v>138</v>
      </c>
      <c r="D199" s="32"/>
      <c r="E199" s="32"/>
      <c r="F199" s="32"/>
      <c r="G199" s="32"/>
      <c r="H199" s="32"/>
      <c r="I199" s="48"/>
      <c r="J199" s="32"/>
      <c r="K199" s="20"/>
    </row>
    <row r="200" spans="1:11" x14ac:dyDescent="0.25">
      <c r="A200" s="17">
        <v>4</v>
      </c>
      <c r="B200" s="84" t="s">
        <v>141</v>
      </c>
      <c r="C200" s="86"/>
      <c r="D200" s="32"/>
      <c r="E200" s="32"/>
      <c r="F200" s="32"/>
      <c r="G200" s="32"/>
      <c r="H200" s="32"/>
      <c r="I200" s="48"/>
      <c r="J200" s="32"/>
      <c r="K200" s="20"/>
    </row>
    <row r="201" spans="1:11" x14ac:dyDescent="0.25">
      <c r="A201" s="17" t="s">
        <v>91</v>
      </c>
      <c r="B201" s="78" t="s">
        <v>142</v>
      </c>
      <c r="C201" s="79" t="s">
        <v>143</v>
      </c>
      <c r="D201" s="59">
        <v>264</v>
      </c>
      <c r="E201" s="59">
        <v>264</v>
      </c>
      <c r="F201" s="32"/>
      <c r="G201" s="32"/>
      <c r="H201" s="32"/>
      <c r="I201" s="48"/>
      <c r="J201" s="32"/>
      <c r="K201" s="20"/>
    </row>
  </sheetData>
  <mergeCells count="11">
    <mergeCell ref="A1:K1"/>
    <mergeCell ref="A2:K2"/>
    <mergeCell ref="A3:K3"/>
    <mergeCell ref="I5:J5"/>
    <mergeCell ref="K5:K6"/>
    <mergeCell ref="A5:A6"/>
    <mergeCell ref="B5:B6"/>
    <mergeCell ref="C5:C6"/>
    <mergeCell ref="D5:D6"/>
    <mergeCell ref="E5:H5"/>
    <mergeCell ref="B4:K4"/>
  </mergeCells>
  <printOptions horizontalCentered="1"/>
  <pageMargins left="0.39305555555555599" right="0.39305555555555599" top="0.59027777777777801" bottom="0.57999999999999996" header="0.39305555555555599" footer="0.27"/>
  <pageSetup paperSize="9" scale="85" fitToHeight="0" orientation="landscape" useFirstPageNumber="1" r:id="rId1"/>
  <headerFooter differentFirst="1">
    <oddFooter>&amp;C&amp;"times New Roman"&amp;12&amp;P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Normal="100" workbookViewId="0">
      <pane ySplit="6" topLeftCell="A49" activePane="bottomLeft" state="frozen"/>
      <selection pane="bottomLeft" activeCell="N6" sqref="N6"/>
    </sheetView>
  </sheetViews>
  <sheetFormatPr defaultColWidth="9.140625" defaultRowHeight="15.75" x14ac:dyDescent="0.25"/>
  <cols>
    <col min="1" max="1" width="4.140625" style="4" customWidth="1"/>
    <col min="2" max="2" width="41.42578125" style="4" customWidth="1"/>
    <col min="3" max="3" width="11.85546875" style="4" customWidth="1"/>
    <col min="4" max="6" width="11.5703125" style="5" customWidth="1"/>
    <col min="7" max="7" width="8.7109375" style="5" customWidth="1"/>
    <col min="8" max="8" width="10.140625" style="5" customWidth="1"/>
    <col min="9" max="9" width="13" style="5" customWidth="1"/>
    <col min="10" max="10" width="10" style="5" customWidth="1"/>
    <col min="11" max="11" width="12.28515625" style="6" customWidth="1"/>
    <col min="12" max="16384" width="9.140625" style="4"/>
  </cols>
  <sheetData>
    <row r="1" spans="1:11" s="2" customFormat="1" ht="17.25" customHeight="1" x14ac:dyDescent="0.25">
      <c r="A1" s="195" t="s">
        <v>206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2" customFormat="1" ht="24.75" customHeight="1" x14ac:dyDescent="0.25">
      <c r="A2" s="195" t="s">
        <v>209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s="2" customFormat="1" ht="24.75" hidden="1" customHeight="1" x14ac:dyDescent="0.25">
      <c r="A3" s="196" t="s">
        <v>197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2" customFormat="1" x14ac:dyDescent="0.25">
      <c r="A4" s="200" t="s">
        <v>239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s="3" customFormat="1" ht="26.25" customHeight="1" x14ac:dyDescent="0.25">
      <c r="A5" s="199" t="s">
        <v>0</v>
      </c>
      <c r="B5" s="199" t="s">
        <v>191</v>
      </c>
      <c r="C5" s="199" t="s">
        <v>192</v>
      </c>
      <c r="D5" s="199" t="s">
        <v>207</v>
      </c>
      <c r="E5" s="199" t="s">
        <v>201</v>
      </c>
      <c r="F5" s="199"/>
      <c r="G5" s="199"/>
      <c r="H5" s="199"/>
      <c r="I5" s="197" t="s">
        <v>208</v>
      </c>
      <c r="J5" s="198"/>
      <c r="K5" s="199" t="s">
        <v>8</v>
      </c>
    </row>
    <row r="6" spans="1:11" s="3" customFormat="1" ht="113.25" customHeight="1" x14ac:dyDescent="0.25">
      <c r="A6" s="199"/>
      <c r="B6" s="199"/>
      <c r="C6" s="199"/>
      <c r="D6" s="199"/>
      <c r="E6" s="87" t="s">
        <v>193</v>
      </c>
      <c r="F6" s="87" t="s">
        <v>194</v>
      </c>
      <c r="G6" s="87" t="s">
        <v>242</v>
      </c>
      <c r="H6" s="87" t="s">
        <v>241</v>
      </c>
      <c r="I6" s="88" t="s">
        <v>193</v>
      </c>
      <c r="J6" s="88" t="s">
        <v>240</v>
      </c>
      <c r="K6" s="199"/>
    </row>
    <row r="7" spans="1:11" s="2" customFormat="1" ht="21.6" customHeight="1" x14ac:dyDescent="0.25">
      <c r="A7" s="89">
        <v>1</v>
      </c>
      <c r="B7" s="90" t="s">
        <v>4</v>
      </c>
      <c r="C7" s="91"/>
      <c r="D7" s="92"/>
      <c r="E7" s="92"/>
      <c r="F7" s="93"/>
      <c r="G7" s="92"/>
      <c r="H7" s="92"/>
      <c r="I7" s="93"/>
      <c r="J7" s="92"/>
      <c r="K7" s="194"/>
    </row>
    <row r="8" spans="1:11" s="2" customFormat="1" ht="23.45" customHeight="1" x14ac:dyDescent="0.25">
      <c r="A8" s="94" t="s">
        <v>12</v>
      </c>
      <c r="B8" s="95" t="s">
        <v>144</v>
      </c>
      <c r="C8" s="96" t="s">
        <v>126</v>
      </c>
      <c r="D8" s="19">
        <v>147419</v>
      </c>
      <c r="E8" s="19">
        <v>147956</v>
      </c>
      <c r="F8" s="19">
        <v>147956</v>
      </c>
      <c r="G8" s="19">
        <f>F8/E8*100</f>
        <v>100</v>
      </c>
      <c r="H8" s="19">
        <f>F8/D8*100</f>
        <v>100.36426783521799</v>
      </c>
      <c r="I8" s="19">
        <v>148156</v>
      </c>
      <c r="J8" s="19">
        <f>I8/F8*100</f>
        <v>100.13517532239314</v>
      </c>
      <c r="K8" s="194"/>
    </row>
    <row r="9" spans="1:11" s="2" customFormat="1" ht="18" customHeight="1" x14ac:dyDescent="0.25">
      <c r="A9" s="97"/>
      <c r="B9" s="98" t="s">
        <v>145</v>
      </c>
      <c r="C9" s="99" t="s">
        <v>126</v>
      </c>
      <c r="D9" s="19">
        <v>135881</v>
      </c>
      <c r="E9" s="19">
        <v>136371</v>
      </c>
      <c r="F9" s="19">
        <v>143371</v>
      </c>
      <c r="G9" s="19">
        <f t="shared" ref="G9:G10" si="0">F9/E9*100</f>
        <v>105.13305614830134</v>
      </c>
      <c r="H9" s="19">
        <f t="shared" ref="H9:H10" si="1">F9/D9*100</f>
        <v>105.51217609525982</v>
      </c>
      <c r="I9" s="19">
        <v>136887</v>
      </c>
      <c r="J9" s="19">
        <f t="shared" ref="J9:J10" si="2">I9/F9*100</f>
        <v>95.477467549225437</v>
      </c>
      <c r="K9" s="194"/>
    </row>
    <row r="10" spans="1:11" s="2" customFormat="1" ht="18" customHeight="1" x14ac:dyDescent="0.25">
      <c r="A10" s="97"/>
      <c r="B10" s="98" t="s">
        <v>146</v>
      </c>
      <c r="C10" s="99" t="s">
        <v>126</v>
      </c>
      <c r="D10" s="19">
        <v>93690</v>
      </c>
      <c r="E10" s="19">
        <v>94011</v>
      </c>
      <c r="F10" s="19">
        <v>94011</v>
      </c>
      <c r="G10" s="19">
        <f t="shared" si="0"/>
        <v>100</v>
      </c>
      <c r="H10" s="19">
        <f t="shared" si="1"/>
        <v>100.34261927633685</v>
      </c>
      <c r="I10" s="19">
        <v>94352</v>
      </c>
      <c r="J10" s="19">
        <f t="shared" si="2"/>
        <v>100.36272351107849</v>
      </c>
      <c r="K10" s="194"/>
    </row>
    <row r="11" spans="1:11" s="2" customFormat="1" ht="18" customHeight="1" x14ac:dyDescent="0.25">
      <c r="A11" s="100" t="s">
        <v>12</v>
      </c>
      <c r="B11" s="101" t="s">
        <v>147</v>
      </c>
      <c r="C11" s="102" t="s">
        <v>148</v>
      </c>
      <c r="D11" s="103"/>
      <c r="E11" s="103"/>
      <c r="F11" s="104"/>
      <c r="G11" s="103"/>
      <c r="H11" s="103"/>
      <c r="I11" s="104"/>
      <c r="J11" s="103"/>
      <c r="K11" s="194"/>
    </row>
    <row r="12" spans="1:11" s="2" customFormat="1" ht="40.9" customHeight="1" x14ac:dyDescent="0.25">
      <c r="A12" s="100" t="s">
        <v>12</v>
      </c>
      <c r="B12" s="101" t="s">
        <v>149</v>
      </c>
      <c r="C12" s="105" t="s">
        <v>150</v>
      </c>
      <c r="D12" s="103"/>
      <c r="E12" s="103"/>
      <c r="F12" s="104"/>
      <c r="G12" s="103"/>
      <c r="H12" s="103"/>
      <c r="I12" s="104"/>
      <c r="J12" s="103"/>
      <c r="K12" s="194"/>
    </row>
    <row r="13" spans="1:11" s="2" customFormat="1" ht="26.45" customHeight="1" x14ac:dyDescent="0.25">
      <c r="A13" s="91">
        <v>2</v>
      </c>
      <c r="B13" s="90" t="s">
        <v>151</v>
      </c>
      <c r="C13" s="91"/>
      <c r="D13" s="92"/>
      <c r="E13" s="92"/>
      <c r="F13" s="93"/>
      <c r="G13" s="92"/>
      <c r="H13" s="92"/>
      <c r="I13" s="93"/>
      <c r="J13" s="92"/>
      <c r="K13" s="191"/>
    </row>
    <row r="14" spans="1:11" s="2" customFormat="1" ht="34.5" customHeight="1" x14ac:dyDescent="0.25">
      <c r="A14" s="91" t="s">
        <v>152</v>
      </c>
      <c r="B14" s="90" t="s">
        <v>245</v>
      </c>
      <c r="C14" s="91"/>
      <c r="D14" s="103"/>
      <c r="E14" s="103"/>
      <c r="F14" s="104"/>
      <c r="G14" s="104"/>
      <c r="H14" s="103"/>
      <c r="I14" s="104"/>
      <c r="J14" s="103"/>
      <c r="K14" s="192"/>
    </row>
    <row r="15" spans="1:11" s="2" customFormat="1" ht="18" customHeight="1" x14ac:dyDescent="0.25">
      <c r="A15" s="94" t="s">
        <v>12</v>
      </c>
      <c r="B15" s="95" t="s">
        <v>216</v>
      </c>
      <c r="C15" s="97" t="s">
        <v>153</v>
      </c>
      <c r="D15" s="19">
        <v>1133</v>
      </c>
      <c r="E15" s="19">
        <v>4176</v>
      </c>
      <c r="F15" s="19">
        <v>3370</v>
      </c>
      <c r="G15" s="19">
        <f>F15/E15*100</f>
        <v>80.699233716475092</v>
      </c>
      <c r="H15" s="19">
        <f>F15/D15*100</f>
        <v>297.44042365401589</v>
      </c>
      <c r="I15" s="19">
        <v>33370</v>
      </c>
      <c r="J15" s="19">
        <v>2564</v>
      </c>
      <c r="K15" s="192"/>
    </row>
    <row r="16" spans="1:11" s="2" customFormat="1" ht="34.9" customHeight="1" x14ac:dyDescent="0.25">
      <c r="A16" s="106" t="s">
        <v>12</v>
      </c>
      <c r="B16" s="107" t="s">
        <v>154</v>
      </c>
      <c r="C16" s="97" t="s">
        <v>153</v>
      </c>
      <c r="D16" s="19">
        <v>1133</v>
      </c>
      <c r="E16" s="19">
        <v>4178</v>
      </c>
      <c r="F16" s="19">
        <v>3370</v>
      </c>
      <c r="G16" s="19">
        <f t="shared" ref="G16:G24" si="3">F16/E16*100</f>
        <v>80.660603159406421</v>
      </c>
      <c r="H16" s="19">
        <f t="shared" ref="H16:H21" si="4">F16/D16*100</f>
        <v>297.44042365401589</v>
      </c>
      <c r="I16" s="19">
        <v>3370</v>
      </c>
      <c r="J16" s="19">
        <v>2564</v>
      </c>
      <c r="K16" s="192"/>
    </row>
    <row r="17" spans="1:11" s="2" customFormat="1" ht="34.15" customHeight="1" x14ac:dyDescent="0.25">
      <c r="A17" s="106" t="s">
        <v>12</v>
      </c>
      <c r="B17" s="107" t="s">
        <v>155</v>
      </c>
      <c r="C17" s="108" t="s">
        <v>1</v>
      </c>
      <c r="D17" s="19">
        <v>2.63</v>
      </c>
      <c r="E17" s="19">
        <v>9.64</v>
      </c>
      <c r="F17" s="19" t="s">
        <v>214</v>
      </c>
      <c r="G17" s="19">
        <f t="shared" si="3"/>
        <v>80.705394190871374</v>
      </c>
      <c r="H17" s="19">
        <f t="shared" si="4"/>
        <v>295.81749049429658</v>
      </c>
      <c r="I17" s="19" t="s">
        <v>214</v>
      </c>
      <c r="J17" s="19">
        <v>5.92</v>
      </c>
      <c r="K17" s="192"/>
    </row>
    <row r="18" spans="1:11" s="2" customFormat="1" ht="35.450000000000003" customHeight="1" x14ac:dyDescent="0.25">
      <c r="A18" s="106" t="s">
        <v>12</v>
      </c>
      <c r="B18" s="107" t="s">
        <v>156</v>
      </c>
      <c r="C18" s="108" t="s">
        <v>1</v>
      </c>
      <c r="D18" s="19">
        <v>2.0499999999999998</v>
      </c>
      <c r="E18" s="19">
        <v>1.86</v>
      </c>
      <c r="F18" s="19">
        <v>1.86</v>
      </c>
      <c r="G18" s="19">
        <f t="shared" si="3"/>
        <v>100</v>
      </c>
      <c r="H18" s="19">
        <f t="shared" si="4"/>
        <v>90.731707317073187</v>
      </c>
      <c r="I18" s="19">
        <v>1.86</v>
      </c>
      <c r="J18" s="19">
        <v>1.86</v>
      </c>
      <c r="K18" s="192"/>
    </row>
    <row r="19" spans="1:11" s="2" customFormat="1" ht="32.450000000000003" customHeight="1" x14ac:dyDescent="0.25">
      <c r="A19" s="106" t="s">
        <v>12</v>
      </c>
      <c r="B19" s="107" t="s">
        <v>157</v>
      </c>
      <c r="C19" s="108" t="s">
        <v>153</v>
      </c>
      <c r="D19" s="19">
        <v>3600</v>
      </c>
      <c r="E19" s="19">
        <v>3993</v>
      </c>
      <c r="F19" s="19">
        <v>3560</v>
      </c>
      <c r="G19" s="19">
        <f t="shared" si="3"/>
        <v>89.156023040320562</v>
      </c>
      <c r="H19" s="19">
        <f t="shared" si="4"/>
        <v>98.888888888888886</v>
      </c>
      <c r="I19" s="19">
        <v>3560</v>
      </c>
      <c r="J19" s="19">
        <v>3127</v>
      </c>
      <c r="K19" s="192"/>
    </row>
    <row r="20" spans="1:11" s="2" customFormat="1" ht="18" customHeight="1" x14ac:dyDescent="0.25">
      <c r="A20" s="106" t="s">
        <v>12</v>
      </c>
      <c r="B20" s="107" t="s">
        <v>158</v>
      </c>
      <c r="C20" s="108" t="s">
        <v>1</v>
      </c>
      <c r="D20" s="19">
        <v>8.3699999999999992</v>
      </c>
      <c r="E20" s="19">
        <v>9.2200000000000006</v>
      </c>
      <c r="F20" s="19">
        <v>8.2200000000000006</v>
      </c>
      <c r="G20" s="19">
        <f t="shared" si="3"/>
        <v>89.15401301518439</v>
      </c>
      <c r="H20" s="19">
        <f t="shared" si="4"/>
        <v>98.207885304659513</v>
      </c>
      <c r="I20" s="19" t="s">
        <v>215</v>
      </c>
      <c r="J20" s="19">
        <v>7.22</v>
      </c>
      <c r="K20" s="192"/>
    </row>
    <row r="21" spans="1:11" s="2" customFormat="1" ht="27" customHeight="1" x14ac:dyDescent="0.25">
      <c r="A21" s="106" t="s">
        <v>12</v>
      </c>
      <c r="B21" s="107" t="s">
        <v>159</v>
      </c>
      <c r="C21" s="108" t="s">
        <v>153</v>
      </c>
      <c r="D21" s="19">
        <v>882</v>
      </c>
      <c r="E21" s="19">
        <v>806</v>
      </c>
      <c r="F21" s="19">
        <v>806</v>
      </c>
      <c r="G21" s="19">
        <f t="shared" si="3"/>
        <v>100</v>
      </c>
      <c r="H21" s="19">
        <f t="shared" si="4"/>
        <v>91.383219954648524</v>
      </c>
      <c r="I21" s="19">
        <v>806</v>
      </c>
      <c r="J21" s="19">
        <v>806</v>
      </c>
      <c r="K21" s="192"/>
    </row>
    <row r="22" spans="1:11" s="2" customFormat="1" ht="19.149999999999999" customHeight="1" x14ac:dyDescent="0.25">
      <c r="A22" s="106" t="s">
        <v>12</v>
      </c>
      <c r="B22" s="107" t="s">
        <v>160</v>
      </c>
      <c r="C22" s="108" t="s">
        <v>153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2"/>
    </row>
    <row r="23" spans="1:11" s="2" customFormat="1" ht="19.149999999999999" customHeight="1" x14ac:dyDescent="0.25">
      <c r="A23" s="91" t="s">
        <v>16</v>
      </c>
      <c r="B23" s="90" t="s">
        <v>161</v>
      </c>
      <c r="C23" s="89"/>
      <c r="D23" s="92"/>
      <c r="E23" s="92"/>
      <c r="F23" s="93"/>
      <c r="G23" s="19">
        <v>0</v>
      </c>
      <c r="H23" s="92"/>
      <c r="I23" s="93"/>
      <c r="J23" s="92"/>
      <c r="K23" s="101"/>
    </row>
    <row r="24" spans="1:11" s="2" customFormat="1" ht="19.149999999999999" customHeight="1" x14ac:dyDescent="0.25">
      <c r="A24" s="109" t="s">
        <v>12</v>
      </c>
      <c r="B24" s="95" t="s">
        <v>219</v>
      </c>
      <c r="C24" s="110" t="s">
        <v>6</v>
      </c>
      <c r="D24" s="92">
        <v>17</v>
      </c>
      <c r="E24" s="92">
        <v>17</v>
      </c>
      <c r="F24" s="92">
        <v>17</v>
      </c>
      <c r="G24" s="19">
        <f t="shared" si="3"/>
        <v>100</v>
      </c>
      <c r="H24" s="92">
        <v>100</v>
      </c>
      <c r="I24" s="92">
        <v>17</v>
      </c>
      <c r="J24" s="92">
        <v>100</v>
      </c>
      <c r="K24" s="101"/>
    </row>
    <row r="25" spans="1:11" s="2" customFormat="1" ht="39" customHeight="1" x14ac:dyDescent="0.25">
      <c r="A25" s="111"/>
      <c r="B25" s="112" t="s">
        <v>162</v>
      </c>
      <c r="C25" s="102" t="s">
        <v>6</v>
      </c>
      <c r="D25" s="92">
        <v>3</v>
      </c>
      <c r="E25" s="92"/>
      <c r="F25" s="93"/>
      <c r="G25" s="92"/>
      <c r="H25" s="92"/>
      <c r="I25" s="93"/>
      <c r="J25" s="92"/>
      <c r="K25" s="191"/>
    </row>
    <row r="26" spans="1:11" s="2" customFormat="1" ht="19.149999999999999" customHeight="1" x14ac:dyDescent="0.25">
      <c r="A26" s="111"/>
      <c r="B26" s="112" t="s">
        <v>163</v>
      </c>
      <c r="C26" s="102" t="s">
        <v>6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93"/>
    </row>
    <row r="27" spans="1:11" s="2" customFormat="1" ht="19.149999999999999" customHeight="1" x14ac:dyDescent="0.25">
      <c r="A27" s="110"/>
      <c r="B27" s="114" t="s">
        <v>164</v>
      </c>
      <c r="C27" s="110" t="s">
        <v>6</v>
      </c>
      <c r="D27" s="113">
        <v>17</v>
      </c>
      <c r="E27" s="113">
        <v>17</v>
      </c>
      <c r="F27" s="113">
        <v>17</v>
      </c>
      <c r="G27" s="113">
        <v>100</v>
      </c>
      <c r="H27" s="113">
        <v>100</v>
      </c>
      <c r="I27" s="113" t="s">
        <v>226</v>
      </c>
      <c r="J27" s="113">
        <v>100</v>
      </c>
      <c r="K27" s="191"/>
    </row>
    <row r="28" spans="1:11" s="2" customFormat="1" ht="19.149999999999999" customHeight="1" x14ac:dyDescent="0.25">
      <c r="A28" s="110"/>
      <c r="B28" s="114" t="s">
        <v>165</v>
      </c>
      <c r="C28" s="115" t="s">
        <v>1</v>
      </c>
      <c r="D28" s="113">
        <v>100</v>
      </c>
      <c r="E28" s="113">
        <v>100</v>
      </c>
      <c r="F28" s="113">
        <v>100</v>
      </c>
      <c r="G28" s="113">
        <v>100</v>
      </c>
      <c r="H28" s="113">
        <v>100</v>
      </c>
      <c r="I28" s="113" t="s">
        <v>213</v>
      </c>
      <c r="J28" s="113">
        <v>100</v>
      </c>
      <c r="K28" s="193"/>
    </row>
    <row r="29" spans="1:11" s="2" customFormat="1" ht="21" customHeight="1" x14ac:dyDescent="0.25">
      <c r="A29" s="110"/>
      <c r="B29" s="114" t="s">
        <v>166</v>
      </c>
      <c r="C29" s="110" t="s">
        <v>167</v>
      </c>
      <c r="D29" s="113">
        <v>17</v>
      </c>
      <c r="E29" s="113">
        <v>17</v>
      </c>
      <c r="F29" s="113">
        <v>17</v>
      </c>
      <c r="G29" s="113">
        <v>100</v>
      </c>
      <c r="H29" s="113">
        <v>100</v>
      </c>
      <c r="I29" s="113" t="s">
        <v>226</v>
      </c>
      <c r="J29" s="113">
        <v>100</v>
      </c>
      <c r="K29" s="101"/>
    </row>
    <row r="30" spans="1:11" s="2" customFormat="1" ht="34.5" customHeight="1" x14ac:dyDescent="0.25">
      <c r="A30" s="110"/>
      <c r="B30" s="112" t="s">
        <v>202</v>
      </c>
      <c r="C30" s="102" t="s">
        <v>6</v>
      </c>
      <c r="D30" s="113">
        <v>17</v>
      </c>
      <c r="E30" s="113">
        <v>17</v>
      </c>
      <c r="F30" s="113">
        <v>17</v>
      </c>
      <c r="G30" s="113">
        <v>100</v>
      </c>
      <c r="H30" s="113">
        <v>100</v>
      </c>
      <c r="I30" s="113" t="s">
        <v>226</v>
      </c>
      <c r="J30" s="113">
        <v>100</v>
      </c>
      <c r="K30" s="191"/>
    </row>
    <row r="31" spans="1:11" s="2" customFormat="1" ht="32.25" customHeight="1" x14ac:dyDescent="0.25">
      <c r="A31" s="110"/>
      <c r="B31" s="112" t="s">
        <v>203</v>
      </c>
      <c r="C31" s="111" t="s">
        <v>1</v>
      </c>
      <c r="D31" s="113">
        <v>100</v>
      </c>
      <c r="E31" s="113">
        <v>100</v>
      </c>
      <c r="F31" s="113">
        <v>100</v>
      </c>
      <c r="G31" s="113">
        <v>100</v>
      </c>
      <c r="H31" s="113">
        <v>100</v>
      </c>
      <c r="I31" s="113" t="s">
        <v>213</v>
      </c>
      <c r="J31" s="113">
        <v>100</v>
      </c>
      <c r="K31" s="193"/>
    </row>
    <row r="32" spans="1:11" s="2" customFormat="1" ht="23.25" customHeight="1" x14ac:dyDescent="0.25">
      <c r="A32" s="102"/>
      <c r="B32" s="112" t="s">
        <v>168</v>
      </c>
      <c r="C32" s="102" t="s">
        <v>108</v>
      </c>
      <c r="D32" s="113">
        <v>17</v>
      </c>
      <c r="E32" s="113">
        <v>17</v>
      </c>
      <c r="F32" s="113">
        <v>17</v>
      </c>
      <c r="G32" s="113">
        <v>100</v>
      </c>
      <c r="H32" s="113">
        <v>100</v>
      </c>
      <c r="I32" s="113" t="s">
        <v>226</v>
      </c>
      <c r="J32" s="113">
        <v>100</v>
      </c>
      <c r="K32" s="191"/>
    </row>
    <row r="33" spans="1:11" s="2" customFormat="1" ht="19.149999999999999" customHeight="1" x14ac:dyDescent="0.25">
      <c r="A33" s="102"/>
      <c r="B33" s="112" t="s">
        <v>169</v>
      </c>
      <c r="C33" s="111" t="s">
        <v>1</v>
      </c>
      <c r="D33" s="113">
        <v>100</v>
      </c>
      <c r="E33" s="113">
        <v>100</v>
      </c>
      <c r="F33" s="113">
        <v>100</v>
      </c>
      <c r="G33" s="113">
        <v>100</v>
      </c>
      <c r="H33" s="113">
        <v>100</v>
      </c>
      <c r="I33" s="113" t="s">
        <v>213</v>
      </c>
      <c r="J33" s="113">
        <v>100</v>
      </c>
      <c r="K33" s="192"/>
    </row>
    <row r="34" spans="1:11" s="2" customFormat="1" ht="19.149999999999999" customHeight="1" x14ac:dyDescent="0.25">
      <c r="A34" s="109" t="s">
        <v>12</v>
      </c>
      <c r="B34" s="95" t="s">
        <v>204</v>
      </c>
      <c r="C34" s="110" t="s">
        <v>153</v>
      </c>
      <c r="D34" s="113">
        <v>41115</v>
      </c>
      <c r="E34" s="113">
        <v>41134</v>
      </c>
      <c r="F34" s="113">
        <v>41140</v>
      </c>
      <c r="G34" s="113" t="s">
        <v>227</v>
      </c>
      <c r="H34" s="113" t="s">
        <v>228</v>
      </c>
      <c r="I34" s="113">
        <v>41150</v>
      </c>
      <c r="J34" s="113" t="s">
        <v>229</v>
      </c>
      <c r="K34" s="193"/>
    </row>
    <row r="35" spans="1:11" s="2" customFormat="1" ht="19.149999999999999" customHeight="1" x14ac:dyDescent="0.25">
      <c r="A35" s="91">
        <v>3</v>
      </c>
      <c r="B35" s="90" t="s">
        <v>170</v>
      </c>
      <c r="C35" s="89"/>
      <c r="D35" s="92"/>
      <c r="E35" s="92"/>
      <c r="F35" s="93"/>
      <c r="G35" s="92"/>
      <c r="H35" s="92"/>
      <c r="I35" s="93"/>
      <c r="J35" s="92"/>
      <c r="K35" s="101"/>
    </row>
    <row r="36" spans="1:11" s="2" customFormat="1" ht="30" customHeight="1" x14ac:dyDescent="0.25">
      <c r="A36" s="109" t="s">
        <v>12</v>
      </c>
      <c r="B36" s="95" t="s">
        <v>171</v>
      </c>
      <c r="C36" s="110" t="s">
        <v>1</v>
      </c>
      <c r="D36" s="92">
        <v>100</v>
      </c>
      <c r="E36" s="92">
        <v>100</v>
      </c>
      <c r="F36" s="93" t="s">
        <v>213</v>
      </c>
      <c r="G36" s="92">
        <v>100</v>
      </c>
      <c r="H36" s="92">
        <v>100</v>
      </c>
      <c r="I36" s="93" t="s">
        <v>213</v>
      </c>
      <c r="J36" s="92">
        <v>100</v>
      </c>
      <c r="K36" s="191"/>
    </row>
    <row r="37" spans="1:11" s="2" customFormat="1" ht="19.149999999999999" customHeight="1" x14ac:dyDescent="0.25">
      <c r="A37" s="109" t="s">
        <v>12</v>
      </c>
      <c r="B37" s="95" t="s">
        <v>172</v>
      </c>
      <c r="C37" s="110" t="s">
        <v>1</v>
      </c>
      <c r="D37" s="92">
        <v>100</v>
      </c>
      <c r="E37" s="92">
        <v>100</v>
      </c>
      <c r="F37" s="93" t="s">
        <v>213</v>
      </c>
      <c r="G37" s="92">
        <v>100</v>
      </c>
      <c r="H37" s="92">
        <v>100</v>
      </c>
      <c r="I37" s="93" t="s">
        <v>213</v>
      </c>
      <c r="J37" s="92">
        <v>100</v>
      </c>
      <c r="K37" s="192"/>
    </row>
    <row r="38" spans="1:11" s="2" customFormat="1" ht="19.149999999999999" customHeight="1" x14ac:dyDescent="0.25">
      <c r="A38" s="116" t="s">
        <v>12</v>
      </c>
      <c r="B38" s="117" t="s">
        <v>173</v>
      </c>
      <c r="C38" s="110" t="s">
        <v>174</v>
      </c>
      <c r="D38" s="92">
        <v>0</v>
      </c>
      <c r="E38" s="92">
        <v>2.2999999999999998</v>
      </c>
      <c r="F38" s="93" t="s">
        <v>230</v>
      </c>
      <c r="G38" s="92" t="s">
        <v>231</v>
      </c>
      <c r="H38" s="92"/>
      <c r="I38" s="93" t="s">
        <v>232</v>
      </c>
      <c r="J38" s="92"/>
      <c r="K38" s="192"/>
    </row>
    <row r="39" spans="1:11" s="2" customFormat="1" ht="19.149999999999999" customHeight="1" x14ac:dyDescent="0.25">
      <c r="A39" s="109" t="s">
        <v>12</v>
      </c>
      <c r="B39" s="117" t="s">
        <v>175</v>
      </c>
      <c r="C39" s="110" t="s">
        <v>174</v>
      </c>
      <c r="D39" s="92">
        <v>0.97</v>
      </c>
      <c r="E39" s="92">
        <v>3</v>
      </c>
      <c r="F39" s="93" t="s">
        <v>233</v>
      </c>
      <c r="G39" s="92" t="s">
        <v>231</v>
      </c>
      <c r="H39" s="92"/>
      <c r="I39" s="93" t="s">
        <v>234</v>
      </c>
      <c r="J39" s="92"/>
      <c r="K39" s="193"/>
    </row>
    <row r="40" spans="1:11" s="2" customFormat="1" ht="33.75" customHeight="1" x14ac:dyDescent="0.25">
      <c r="A40" s="118" t="s">
        <v>12</v>
      </c>
      <c r="B40" s="101" t="s">
        <v>176</v>
      </c>
      <c r="C40" s="102" t="s">
        <v>177</v>
      </c>
      <c r="D40" s="92">
        <v>13</v>
      </c>
      <c r="E40" s="119">
        <v>15</v>
      </c>
      <c r="F40" s="119">
        <v>15</v>
      </c>
      <c r="G40" s="120">
        <v>100</v>
      </c>
      <c r="H40" s="121">
        <f>15/13*100</f>
        <v>115.38461538461537</v>
      </c>
      <c r="I40" s="93" t="s">
        <v>218</v>
      </c>
      <c r="J40" s="113">
        <f>I40/F40*100</f>
        <v>100</v>
      </c>
      <c r="K40" s="191"/>
    </row>
    <row r="41" spans="1:11" s="2" customFormat="1" ht="33.75" customHeight="1" x14ac:dyDescent="0.25">
      <c r="A41" s="122" t="s">
        <v>12</v>
      </c>
      <c r="B41" s="101" t="s">
        <v>178</v>
      </c>
      <c r="C41" s="123" t="s">
        <v>1</v>
      </c>
      <c r="D41" s="92">
        <v>76.47</v>
      </c>
      <c r="E41" s="92">
        <v>88.24</v>
      </c>
      <c r="F41" s="93" t="s">
        <v>217</v>
      </c>
      <c r="G41" s="120">
        <v>100</v>
      </c>
      <c r="H41" s="121">
        <f>F41/D41*100</f>
        <v>115.39165685889891</v>
      </c>
      <c r="I41" s="93" t="s">
        <v>213</v>
      </c>
      <c r="J41" s="113">
        <f>I41/F41*100</f>
        <v>113.32728921124206</v>
      </c>
      <c r="K41" s="193"/>
    </row>
    <row r="42" spans="1:11" s="2" customFormat="1" ht="19.149999999999999" customHeight="1" x14ac:dyDescent="0.25">
      <c r="A42" s="124">
        <v>4</v>
      </c>
      <c r="B42" s="125" t="s">
        <v>179</v>
      </c>
      <c r="C42" s="126"/>
      <c r="D42" s="92"/>
      <c r="E42" s="92"/>
      <c r="F42" s="93"/>
      <c r="G42" s="92"/>
      <c r="H42" s="92"/>
      <c r="I42" s="93"/>
      <c r="J42" s="92"/>
      <c r="K42" s="191"/>
    </row>
    <row r="43" spans="1:11" s="2" customFormat="1" ht="19.149999999999999" customHeight="1" x14ac:dyDescent="0.25">
      <c r="A43" s="127"/>
      <c r="B43" s="128" t="s">
        <v>180</v>
      </c>
      <c r="C43" s="127" t="s">
        <v>181</v>
      </c>
      <c r="D43" s="92"/>
      <c r="E43" s="92"/>
      <c r="F43" s="93"/>
      <c r="G43" s="92"/>
      <c r="H43" s="92"/>
      <c r="I43" s="93"/>
      <c r="J43" s="92"/>
      <c r="K43" s="192"/>
    </row>
    <row r="44" spans="1:11" s="2" customFormat="1" ht="19.149999999999999" customHeight="1" x14ac:dyDescent="0.25">
      <c r="A44" s="127"/>
      <c r="B44" s="129" t="s">
        <v>182</v>
      </c>
      <c r="C44" s="127" t="s">
        <v>181</v>
      </c>
      <c r="D44" s="19">
        <v>5553</v>
      </c>
      <c r="E44" s="19">
        <v>5509</v>
      </c>
      <c r="F44" s="104" t="s">
        <v>220</v>
      </c>
      <c r="G44" s="103">
        <v>100</v>
      </c>
      <c r="H44" s="130">
        <f t="shared" ref="H44:H45" si="5">F44/D44*100</f>
        <v>99.207635512335685</v>
      </c>
      <c r="I44" s="104" t="s">
        <v>221</v>
      </c>
      <c r="J44" s="130">
        <f>I44/E44*100</f>
        <v>100.3630422944273</v>
      </c>
      <c r="K44" s="192"/>
    </row>
    <row r="45" spans="1:11" s="2" customFormat="1" ht="30.6" customHeight="1" x14ac:dyDescent="0.25">
      <c r="A45" s="127"/>
      <c r="B45" s="129" t="s">
        <v>183</v>
      </c>
      <c r="C45" s="127" t="s">
        <v>181</v>
      </c>
      <c r="D45" s="19">
        <v>14151</v>
      </c>
      <c r="E45" s="19">
        <v>14215</v>
      </c>
      <c r="F45" s="104" t="s">
        <v>222</v>
      </c>
      <c r="G45" s="103">
        <v>100</v>
      </c>
      <c r="H45" s="130">
        <f t="shared" si="5"/>
        <v>100.45226485760723</v>
      </c>
      <c r="I45" s="104" t="s">
        <v>223</v>
      </c>
      <c r="J45" s="130">
        <f t="shared" ref="J45:J46" si="6">I45/E45*100</f>
        <v>100.03517411185368</v>
      </c>
      <c r="K45" s="192"/>
    </row>
    <row r="46" spans="1:11" s="2" customFormat="1" ht="30.6" customHeight="1" x14ac:dyDescent="0.25">
      <c r="A46" s="127"/>
      <c r="B46" s="129" t="s">
        <v>184</v>
      </c>
      <c r="C46" s="127" t="s">
        <v>181</v>
      </c>
      <c r="D46" s="19">
        <v>8519</v>
      </c>
      <c r="E46" s="19">
        <v>8615</v>
      </c>
      <c r="F46" s="104" t="s">
        <v>224</v>
      </c>
      <c r="G46" s="103">
        <v>100</v>
      </c>
      <c r="H46" s="130">
        <f>F46/D46*100</f>
        <v>101.12689282779669</v>
      </c>
      <c r="I46" s="104" t="s">
        <v>225</v>
      </c>
      <c r="J46" s="130">
        <f t="shared" si="6"/>
        <v>99.965177016831106</v>
      </c>
      <c r="K46" s="192"/>
    </row>
    <row r="47" spans="1:11" s="2" customFormat="1" ht="30.6" customHeight="1" x14ac:dyDescent="0.25">
      <c r="A47" s="127"/>
      <c r="B47" s="129" t="s">
        <v>185</v>
      </c>
      <c r="C47" s="127" t="s">
        <v>181</v>
      </c>
      <c r="D47" s="92"/>
      <c r="E47" s="92"/>
      <c r="F47" s="93"/>
      <c r="G47" s="92"/>
      <c r="H47" s="92"/>
      <c r="I47" s="93"/>
      <c r="J47" s="92"/>
      <c r="K47" s="193"/>
    </row>
    <row r="48" spans="1:11" s="2" customFormat="1" ht="19.899999999999999" customHeight="1" x14ac:dyDescent="0.25">
      <c r="A48" s="126">
        <v>5</v>
      </c>
      <c r="B48" s="125" t="s">
        <v>186</v>
      </c>
      <c r="C48" s="126"/>
      <c r="D48" s="92"/>
      <c r="E48" s="92"/>
      <c r="F48" s="93"/>
      <c r="G48" s="92"/>
      <c r="H48" s="92"/>
      <c r="I48" s="93"/>
      <c r="J48" s="92"/>
      <c r="K48" s="191"/>
    </row>
    <row r="49" spans="1:11" s="2" customFormat="1" ht="19.149999999999999" customHeight="1" x14ac:dyDescent="0.25">
      <c r="A49" s="131"/>
      <c r="B49" s="132" t="s">
        <v>187</v>
      </c>
      <c r="C49" s="131" t="s">
        <v>188</v>
      </c>
      <c r="D49" s="92">
        <v>16.125</v>
      </c>
      <c r="E49" s="92">
        <v>16.425000000000001</v>
      </c>
      <c r="F49" s="93" t="s">
        <v>236</v>
      </c>
      <c r="G49" s="133">
        <v>1</v>
      </c>
      <c r="H49" s="133">
        <v>1</v>
      </c>
      <c r="I49" s="93" t="s">
        <v>237</v>
      </c>
      <c r="J49" s="133">
        <v>1</v>
      </c>
      <c r="K49" s="192"/>
    </row>
    <row r="50" spans="1:11" s="2" customFormat="1" ht="31.15" customHeight="1" x14ac:dyDescent="0.25">
      <c r="A50" s="131"/>
      <c r="B50" s="132" t="s">
        <v>189</v>
      </c>
      <c r="C50" s="131" t="s">
        <v>1</v>
      </c>
      <c r="D50" s="133">
        <v>1</v>
      </c>
      <c r="E50" s="133">
        <v>1</v>
      </c>
      <c r="F50" s="93" t="s">
        <v>238</v>
      </c>
      <c r="G50" s="133">
        <v>1</v>
      </c>
      <c r="H50" s="133">
        <v>1</v>
      </c>
      <c r="I50" s="93" t="s">
        <v>238</v>
      </c>
      <c r="J50" s="133">
        <v>1</v>
      </c>
      <c r="K50" s="192"/>
    </row>
    <row r="51" spans="1:11" s="2" customFormat="1" ht="31.15" customHeight="1" x14ac:dyDescent="0.25">
      <c r="A51" s="131"/>
      <c r="B51" s="132" t="s">
        <v>190</v>
      </c>
      <c r="C51" s="131" t="s">
        <v>1</v>
      </c>
      <c r="D51" s="133">
        <v>1</v>
      </c>
      <c r="E51" s="133">
        <v>1</v>
      </c>
      <c r="F51" s="93" t="s">
        <v>238</v>
      </c>
      <c r="G51" s="133">
        <v>1</v>
      </c>
      <c r="H51" s="133">
        <v>1</v>
      </c>
      <c r="I51" s="93" t="s">
        <v>238</v>
      </c>
      <c r="J51" s="133">
        <v>1</v>
      </c>
      <c r="K51" s="193"/>
    </row>
  </sheetData>
  <mergeCells count="21">
    <mergeCell ref="A1:K1"/>
    <mergeCell ref="A2:K2"/>
    <mergeCell ref="A3:K3"/>
    <mergeCell ref="I5:J5"/>
    <mergeCell ref="K27:K28"/>
    <mergeCell ref="A5:A6"/>
    <mergeCell ref="B5:B6"/>
    <mergeCell ref="C5:C6"/>
    <mergeCell ref="D5:D6"/>
    <mergeCell ref="E5:H5"/>
    <mergeCell ref="K5:K6"/>
    <mergeCell ref="A4:K4"/>
    <mergeCell ref="K36:K39"/>
    <mergeCell ref="K40:K41"/>
    <mergeCell ref="K42:K47"/>
    <mergeCell ref="K48:K51"/>
    <mergeCell ref="K7:K12"/>
    <mergeCell ref="K13:K22"/>
    <mergeCell ref="K25:K26"/>
    <mergeCell ref="K30:K31"/>
    <mergeCell ref="K32:K34"/>
  </mergeCells>
  <printOptions horizontalCentered="1"/>
  <pageMargins left="0.39305555555555599" right="0.39305555555555599" top="0.59027777777777801" bottom="0.62" header="0.39305555555555599" footer="0.25"/>
  <pageSetup paperSize="9" scale="95" fitToHeight="0" orientation="landscape" useFirstPageNumber="1" r:id="rId1"/>
  <headerFooter differentFirst="1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Bieu số 1 - KT</vt:lpstr>
      <vt:lpstr>Biểu số 2-KT</vt:lpstr>
      <vt:lpstr>Biểu số 3-XH</vt:lpstr>
      <vt:lpstr>'Biểu số 2-KT'!Print_Area</vt:lpstr>
      <vt:lpstr>'Biểu số 3-XH'!Print_Area</vt:lpstr>
      <vt:lpstr>'Biểu số 2-KT'!Print_Titles</vt:lpstr>
      <vt:lpstr>'Biểu số 3-XH'!Print_Titles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2022-08-10T09:36:44Z</cp:lastPrinted>
  <dcterms:created xsi:type="dcterms:W3CDTF">2020-06-23T02:04:23Z</dcterms:created>
  <dcterms:modified xsi:type="dcterms:W3CDTF">2022-08-10T09:38:07Z</dcterms:modified>
</cp:coreProperties>
</file>